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Инструкция" sheetId="1" state="visible" r:id="rId1"/>
    <sheet name="Должности" sheetId="2" state="visible" r:id="rId2"/>
    <sheet name="Данные" sheetId="3" state="visible" r:id="rId3"/>
    <sheet name="Расчёт" sheetId="4" state="visible" r:id="rId4"/>
    <sheet name="Пример из статьи" sheetId="5" state="visible" r:id="rId5"/>
    <sheet name="Списки" sheetId="6" state="hidden" r:id="rId6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# ##0"/>
    <numFmt numFmtId="165" formatCode="yyyy-mm-dd"/>
    <numFmt numFmtId="166" formatCode="DD.MM.YYYY"/>
    <numFmt numFmtId="167" formatCode="# ##0;[Red]-# ##0"/>
    <numFmt numFmtId="168" formatCode="0.00#"/>
  </numFmts>
  <fonts count="10">
    <font>
      <name val="Calibri"/>
      <family val="2"/>
      <color theme="1"/>
      <sz val="11"/>
      <scheme val="minor"/>
    </font>
    <font>
      <name val="Arial"/>
      <b val="1"/>
      <color rgb="001C233D"/>
      <sz val="13"/>
    </font>
    <font>
      <name val="Arial"/>
      <color rgb="006C7A8E"/>
      <sz val="9"/>
    </font>
    <font>
      <name val="Arial"/>
      <sz val="10"/>
    </font>
    <font>
      <name val="Arial"/>
      <b val="1"/>
      <color rgb="001B8CC2"/>
      <sz val="10"/>
    </font>
    <font>
      <name val="Arial"/>
      <b val="1"/>
      <color rgb="001C233D"/>
      <sz val="9"/>
    </font>
    <font>
      <name val="Arial"/>
      <i val="1"/>
      <color rgb="006C7A8E"/>
      <sz val="9"/>
    </font>
    <font>
      <name val="Arial"/>
      <sz val="9"/>
    </font>
    <font>
      <name val="Arial"/>
      <color rgb="006C7A8E"/>
      <sz val="8"/>
    </font>
    <font>
      <name val="Arial"/>
      <b val="1"/>
      <color rgb="001C233D"/>
      <sz val="11"/>
    </font>
  </fonts>
  <fills count="5">
    <fill>
      <patternFill/>
    </fill>
    <fill>
      <patternFill patternType="gray125"/>
    </fill>
    <fill>
      <patternFill patternType="solid">
        <fgColor rgb="00F4F8FB"/>
      </patternFill>
    </fill>
    <fill>
      <patternFill patternType="solid">
        <fgColor rgb="00FFF8E1"/>
      </patternFill>
    </fill>
    <fill>
      <patternFill patternType="solid">
        <fgColor rgb="00F2F4F7"/>
      </patternFill>
    </fill>
  </fills>
  <borders count="2">
    <border>
      <left/>
      <right/>
      <top/>
      <bottom/>
      <diagonal/>
    </border>
    <border>
      <left style="thin">
        <color rgb="00B8C4D2"/>
      </left>
      <right style="thin">
        <color rgb="00B8C4D2"/>
      </right>
      <top style="thin">
        <color rgb="00B8C4D2"/>
      </top>
      <bottom style="thin">
        <color rgb="00B8C4D2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2" borderId="1" applyAlignment="1" pivotButton="0" quotePrefix="0" xfId="0">
      <alignment horizontal="center" vertical="center" wrapText="1"/>
    </xf>
    <xf numFmtId="0" fontId="6" fillId="3" borderId="1" applyAlignment="1" pivotButton="0" quotePrefix="0" xfId="0">
      <alignment vertical="top" wrapText="1"/>
    </xf>
    <xf numFmtId="164" fontId="6" fillId="3" borderId="1" applyAlignment="1" pivotButton="0" quotePrefix="0" xfId="0">
      <alignment vertical="top" wrapText="1"/>
    </xf>
    <xf numFmtId="0" fontId="7" fillId="3" borderId="1" applyAlignment="1" pivotButton="0" quotePrefix="0" xfId="0">
      <alignment vertical="top" wrapText="1"/>
    </xf>
    <xf numFmtId="164" fontId="7" fillId="3" borderId="1" applyAlignment="1" pivotButton="0" quotePrefix="0" xfId="0">
      <alignment vertical="top" wrapText="1"/>
    </xf>
    <xf numFmtId="0" fontId="7" fillId="4" borderId="1" applyAlignment="1" pivotButton="0" quotePrefix="0" xfId="0">
      <alignment vertical="top" wrapText="1"/>
    </xf>
    <xf numFmtId="166" fontId="6" fillId="3" borderId="1" applyAlignment="1" pivotButton="0" quotePrefix="0" xfId="0">
      <alignment vertical="top" wrapText="1"/>
    </xf>
    <xf numFmtId="164" fontId="7" fillId="4" borderId="1" applyAlignment="1" pivotButton="0" quotePrefix="0" xfId="0">
      <alignment vertical="top" wrapText="1"/>
    </xf>
    <xf numFmtId="166" fontId="7" fillId="3" borderId="1" applyAlignment="1" pivotButton="0" quotePrefix="0" xfId="0">
      <alignment vertical="top" wrapText="1"/>
    </xf>
    <xf numFmtId="164" fontId="5" fillId="4" borderId="1" applyAlignment="1" pivotButton="0" quotePrefix="0" xfId="0">
      <alignment vertical="top" wrapText="1"/>
    </xf>
    <xf numFmtId="2" fontId="7" fillId="4" borderId="1" applyAlignment="1" pivotButton="0" quotePrefix="0" xfId="0">
      <alignment vertical="top" wrapText="1"/>
    </xf>
    <xf numFmtId="9" fontId="7" fillId="4" borderId="1" applyAlignment="1" pivotButton="0" quotePrefix="0" xfId="0">
      <alignment vertical="top" wrapText="1"/>
    </xf>
    <xf numFmtId="167" fontId="7" fillId="4" borderId="1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7" fillId="3" borderId="1" pivotButton="0" quotePrefix="0" xfId="0"/>
    <xf numFmtId="0" fontId="7" fillId="0" borderId="1" pivotButton="0" quotePrefix="0" xfId="0"/>
    <xf numFmtId="168" fontId="5" fillId="4" borderId="1" pivotButton="0" quotePrefix="0" xfId="0"/>
    <xf numFmtId="0" fontId="6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dxfs count="5">
    <dxf>
      <font>
        <b val="1"/>
        <color rgb="00D9822B"/>
      </font>
    </dxf>
    <dxf>
      <fill>
        <patternFill patternType="solid">
          <fgColor rgb="00FDE2E1"/>
        </patternFill>
      </fill>
    </dxf>
    <dxf>
      <fill>
        <patternFill patternType="solid">
          <fgColor rgb="00E3F4E8"/>
        </patternFill>
      </fill>
    </dxf>
    <dxf>
      <fill>
        <patternFill patternType="solid">
          <fgColor rgb="00FFF1D6"/>
        </patternFill>
      </fill>
    </dxf>
    <dxf>
      <font>
        <color rgb="006C7A8E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8"/>
  <sheetViews>
    <sheetView workbookViewId="0">
      <selection activeCell="A1" sqref="A1"/>
    </sheetView>
  </sheetViews>
  <sheetFormatPr baseColWidth="8" defaultRowHeight="15"/>
  <cols>
    <col width="115" customWidth="1" min="1" max="1"/>
  </cols>
  <sheetData>
    <row r="1">
      <c r="A1" s="1" t="inlineStr">
        <is>
          <t>Шаблон обзора зарплат</t>
        </is>
      </c>
    </row>
    <row r="2">
      <c r="A2" s="2" t="inlineStr">
        <is>
          <t>HR Perfect, агентство кадровых решений · hrperfect.ru · Разбор метода: hrperfect.ru/articles/obzor-zarplat/</t>
        </is>
      </c>
    </row>
    <row r="3">
      <c r="A3" s="3" t="inlineStr">
        <is>
          <t>Что делает шаблон. Собирает зарплаты по вакансиям, резюме и собеседованиям в одну таблицу, приводит их к одному виду (до вычета НДФЛ, в месяц) и считает по каждой должности медиану, 25-й и 75-й перцентили, среднее, усечённое среднее и разрыв между вашей зарплатой и рынком.</t>
        </is>
      </c>
    </row>
    <row r="4">
      <c r="A4" s="4" t="inlineStr">
        <is>
          <t>Порядок работы</t>
        </is>
      </c>
    </row>
    <row r="5">
      <c r="A5" s="3" t="inlineStr">
        <is>
          <t>1. Лист «Должности»: заведите 3–5 должностей. Код — любой короткий (МП-2, РОП-1). В «Содержании работы» опишите задачи и масштаб — по нему вы будете решать, подходит ли вакансия для сравнения. Укажите вашу текущую зарплату и целевую позицию на рынке (P25, P50 или P75).</t>
        </is>
      </c>
    </row>
    <row r="6">
      <c r="A6" s="3" t="inlineStr">
        <is>
          <t>2. Лист «Данные»: по одной строке на каждую вакансию, резюме, собеседование. Код должности, источник и вид суммы («до НДФЛ» или «на руки») — из списков. Вилку «от … до …» вносите двумя числами — шаблон возьмёт середину. Если сумма одна — заполните только «Сумма от».</t>
        </is>
      </c>
    </row>
    <row r="7">
      <c r="A7" s="3" t="inlineStr">
        <is>
          <t>3. Переменную часть (среднюю премию в месяц) указывайте в том же виде, что и сумму. Нет премии — 0.</t>
        </is>
      </c>
    </row>
    <row r="8">
      <c r="A8" s="3" t="inlineStr">
        <is>
          <t>4. «Месячный доход до НДФЛ» считается сам: суммы «на руки» делятся на 0,87 (НДФЛ 13 % при доходе до 2,4 млн ₽ в год). Для доходов выше 2,4 млн ₽ в год пересчёт приблизительный.</t>
        </is>
      </c>
    </row>
    <row r="9">
      <c r="A9" s="3" t="inlineStr">
        <is>
          <t>5. «Включать в расчёт»: «Нет» ставьте только если позиция другого уровня или с другим содержанием работы. Просто высокую или низкую сумму не исключайте — медиана сама устойчива к выбросам.</t>
        </is>
      </c>
    </row>
    <row r="10">
      <c r="A10" s="3" t="inlineStr">
        <is>
          <t>6. Лист «Расчёт» заполняется автоматически: медиана (середина рынка), P25 и P75 (границы рыночного коридора) и коэффициент соответствия рынку.</t>
        </is>
      </c>
    </row>
    <row r="11">
      <c r="A11" s="3" t="inlineStr">
        <is>
          <t>7. Строки-примеры на листах «Должности» и «Данные» (серый курсив) удалите перед началом работы.</t>
        </is>
      </c>
    </row>
    <row r="12">
      <c r="A12" s="4" t="inlineStr">
        <is>
          <t>Правила, без которых обзор врёт</t>
        </is>
      </c>
    </row>
    <row r="13">
      <c r="A13" s="3" t="inlineStr">
        <is>
          <t>• Не меньше 20 значений на одну должность и один регион; меньше — только ориентир.</t>
        </is>
      </c>
    </row>
    <row r="14">
      <c r="A14" s="3" t="inlineStr">
        <is>
          <t>• Москва, миллионники и малые города — разные рынки: для них заводите разные коды должностей.</t>
        </is>
      </c>
    </row>
    <row r="15">
      <c r="A15" s="3" t="inlineStr">
        <is>
          <t>• Данные не старше трёх месяцев (столбец «Свежесть» подсветит старые строки).</t>
        </is>
      </c>
    </row>
    <row r="16">
      <c r="A16" s="3" t="inlineStr">
        <is>
          <t>• Смешивайте источники: одни резюме смещают результат вверх, одни вакансии — вниз.</t>
        </is>
      </c>
    </row>
    <row r="17">
      <c r="A17" s="3" t="inlineStr">
        <is>
          <t>• Сравнивайте содержание работы, а не название должности.</t>
        </is>
      </c>
    </row>
    <row r="18">
      <c r="A18" s="4" t="inlineStr">
        <is>
          <t>Как читать результат</t>
        </is>
      </c>
    </row>
    <row r="19">
      <c r="A19" s="3" t="inlineStr">
        <is>
          <t>• Медиана (P50) — середина рынка: половина работодателей платит меньше, половина больше.</t>
        </is>
      </c>
    </row>
    <row r="20">
      <c r="A20" s="3" t="inlineStr">
        <is>
          <t>• P25 — нижняя граница коридора, P75 — уровень сильного предложения для ключевых и дефицитных ролей.</t>
        </is>
      </c>
    </row>
    <row r="21">
      <c r="A21" s="3" t="inlineStr">
        <is>
          <t>• «Среднее / медиана» больше 1,1 — в выборке заметные выбросы вверх, на среднее не ориентируйтесь.</t>
        </is>
      </c>
    </row>
    <row r="22">
      <c r="A22" s="3" t="inlineStr">
        <is>
          <t>• Коэффициент соответствия рынку = ваша зарплата / медиана. Меньше 0,9 — «ниже рынка», 0,9–1,1 — «в рынке», больше 1,1 — «выше рынка».</t>
        </is>
      </c>
    </row>
    <row r="23">
      <c r="A23" s="3" t="inlineStr">
        <is>
          <t>• Усечённое среднее отбрасывает по 10 % значений с каждого края; при выборке меньше 10 значений ничего не отбрасывается, и оно совпадает со средним.</t>
        </is>
      </c>
    </row>
    <row r="24">
      <c r="A24" s="3" t="inlineStr">
        <is>
          <t>• Попробуйте в примере поставить «Да» в строке 8 листа «Данные»: медиана вырастет на 2 500 ₽, а среднее — почти на 19 000 ₽.</t>
        </is>
      </c>
    </row>
    <row r="25">
      <c r="A25" s="4" t="inlineStr">
        <is>
          <t>Проверка формул</t>
        </is>
      </c>
    </row>
    <row r="26">
      <c r="A26" s="3" t="inlineStr">
        <is>
          <t>Лист «Пример из статьи» содержит 10 зарплат из разбора в статье. Если формулы работают правильно, там получится: среднее 107,5; медиана 92,5; P25 81,25; P75 107,5; усечённое среднее 94,375.</t>
        </is>
      </c>
    </row>
    <row r="27">
      <c r="A27" s="3" t="inlineStr">
        <is>
          <t>Совместимость. Формулы на листе «Расчёт» — формулы массива (Excel 2010 и новее, LibreOffice Calc). Если редактируете такую формулу в Excel до версии 365, завершайте ввод сочетанием Ctrl+Shift+Enter. В Google Таблицах после загрузки сверьте лист «Пример из статьи» с числами выше.</t>
        </is>
      </c>
    </row>
    <row r="28">
      <c r="A28" s="2" t="inlineStr">
        <is>
          <t>Шаблон носит справочный характер. Пример данных условный.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8" customWidth="1" min="2" max="2"/>
    <col width="18" customWidth="1" min="3" max="3"/>
    <col width="18" customWidth="1" min="4" max="4"/>
    <col width="50" customWidth="1" min="5" max="5"/>
    <col width="18" customWidth="1" min="6" max="6"/>
    <col width="12" customWidth="1" min="7" max="7"/>
  </cols>
  <sheetData>
    <row r="1" ht="40" customHeight="1">
      <c r="A1" s="5" t="inlineStr">
        <is>
          <t>Код</t>
        </is>
      </c>
      <c r="B1" s="5" t="inlineStr">
        <is>
          <t>Должность</t>
        </is>
      </c>
      <c r="C1" s="5" t="inlineStr">
        <is>
          <t>Уровень</t>
        </is>
      </c>
      <c r="D1" s="5" t="inlineStr">
        <is>
          <t>Регион</t>
        </is>
      </c>
      <c r="E1" s="5" t="inlineStr">
        <is>
          <t>Содержание работы: задачи, масштаб, требования к опыту</t>
        </is>
      </c>
      <c r="F1" s="5" t="inlineStr">
        <is>
          <t>Ваша зарплата, ₽ в месяц до НДФЛ (оклад + средняя премия)</t>
        </is>
      </c>
      <c r="G1" s="5" t="inlineStr">
        <is>
          <t>Целевая позиция на рынке</t>
        </is>
      </c>
    </row>
    <row r="2">
      <c r="A2" s="6" t="inlineStr">
        <is>
          <t>МП-2</t>
        </is>
      </c>
      <c r="B2" s="6" t="inlineStr">
        <is>
          <t>Менеджер по продажам B2B</t>
        </is>
      </c>
      <c r="C2" s="6" t="inlineStr">
        <is>
          <t>Ведущий специалист</t>
        </is>
      </c>
      <c r="D2" s="6" t="inlineStr">
        <is>
          <t>Город-миллионник (пример)</t>
        </is>
      </c>
      <c r="E2" s="6" t="inlineStr">
        <is>
          <t>Активные продажи производственным компаниям, цикл сделки 1–3 месяца, своя база 40–60 клиентов</t>
        </is>
      </c>
      <c r="F2" s="7" t="n">
        <v>85000</v>
      </c>
      <c r="G2" s="6" t="inlineStr">
        <is>
          <t>P50</t>
        </is>
      </c>
    </row>
    <row r="3">
      <c r="A3" s="6" t="inlineStr">
        <is>
          <t>РОП-1</t>
        </is>
      </c>
      <c r="B3" s="6" t="inlineStr">
        <is>
          <t>Руководитель отдела продаж B2B</t>
        </is>
      </c>
      <c r="C3" s="6" t="inlineStr">
        <is>
          <t>Руководитель отдела</t>
        </is>
      </c>
      <c r="D3" s="6" t="inlineStr">
        <is>
          <t>Город-миллионник (пример)</t>
        </is>
      </c>
      <c r="E3" s="6" t="inlineStr">
        <is>
          <t>Отдел 5–7 менеджеров, план отдела, найм и обучение, работа с ключевыми клиентами</t>
        </is>
      </c>
      <c r="F3" s="7" t="n">
        <v>180000</v>
      </c>
      <c r="G3" s="6" t="inlineStr">
        <is>
          <t>P75</t>
        </is>
      </c>
    </row>
    <row r="4">
      <c r="A4" s="6" t="inlineStr">
        <is>
          <t>БУХ-1</t>
        </is>
      </c>
      <c r="B4" s="6" t="inlineStr">
        <is>
          <t>Бухгалтер по расчётам с поставщиками</t>
        </is>
      </c>
      <c r="C4" s="6" t="inlineStr">
        <is>
          <t>Специалист</t>
        </is>
      </c>
      <c r="D4" s="6" t="inlineStr">
        <is>
          <t>Город-миллионник (пример)</t>
        </is>
      </c>
      <c r="E4" s="6" t="inlineStr">
        <is>
          <t>Первичка и сверки с поставщиками, 1С, без сдачи отчётности</t>
        </is>
      </c>
      <c r="F4" s="7" t="n">
        <v>60000</v>
      </c>
      <c r="G4" s="6" t="inlineStr">
        <is>
          <t>P50</t>
        </is>
      </c>
    </row>
    <row r="5">
      <c r="A5" s="8" t="n"/>
      <c r="B5" s="8" t="n"/>
      <c r="C5" s="8" t="n"/>
      <c r="D5" s="8" t="n"/>
      <c r="E5" s="8" t="n"/>
      <c r="F5" s="9" t="n"/>
      <c r="G5" s="8" t="n"/>
    </row>
    <row r="6">
      <c r="A6" s="8" t="n"/>
      <c r="B6" s="8" t="n"/>
      <c r="C6" s="8" t="n"/>
      <c r="D6" s="8" t="n"/>
      <c r="E6" s="8" t="n"/>
      <c r="F6" s="9" t="n"/>
      <c r="G6" s="8" t="n"/>
    </row>
    <row r="7">
      <c r="A7" s="8" t="n"/>
      <c r="B7" s="8" t="n"/>
      <c r="C7" s="8" t="n"/>
      <c r="D7" s="8" t="n"/>
      <c r="E7" s="8" t="n"/>
      <c r="F7" s="9" t="n"/>
      <c r="G7" s="8" t="n"/>
    </row>
    <row r="8">
      <c r="A8" s="8" t="n"/>
      <c r="B8" s="8" t="n"/>
      <c r="C8" s="8" t="n"/>
      <c r="D8" s="8" t="n"/>
      <c r="E8" s="8" t="n"/>
      <c r="F8" s="9" t="n"/>
      <c r="G8" s="8" t="n"/>
    </row>
    <row r="9">
      <c r="A9" s="8" t="n"/>
      <c r="B9" s="8" t="n"/>
      <c r="C9" s="8" t="n"/>
      <c r="D9" s="8" t="n"/>
      <c r="E9" s="8" t="n"/>
      <c r="F9" s="9" t="n"/>
      <c r="G9" s="8" t="n"/>
    </row>
    <row r="10">
      <c r="A10" s="8" t="n"/>
      <c r="B10" s="8" t="n"/>
      <c r="C10" s="8" t="n"/>
      <c r="D10" s="8" t="n"/>
      <c r="E10" s="8" t="n"/>
      <c r="F10" s="9" t="n"/>
      <c r="G10" s="8" t="n"/>
    </row>
    <row r="11">
      <c r="A11" s="8" t="n"/>
      <c r="B11" s="8" t="n"/>
      <c r="C11" s="8" t="n"/>
      <c r="D11" s="8" t="n"/>
      <c r="E11" s="8" t="n"/>
      <c r="F11" s="9" t="n"/>
      <c r="G11" s="8" t="n"/>
    </row>
    <row r="12">
      <c r="A12" s="8" t="n"/>
      <c r="B12" s="8" t="n"/>
      <c r="C12" s="8" t="n"/>
      <c r="D12" s="8" t="n"/>
      <c r="E12" s="8" t="n"/>
      <c r="F12" s="9" t="n"/>
      <c r="G12" s="8" t="n"/>
    </row>
    <row r="13">
      <c r="A13" s="8" t="n"/>
      <c r="B13" s="8" t="n"/>
      <c r="C13" s="8" t="n"/>
      <c r="D13" s="8" t="n"/>
      <c r="E13" s="8" t="n"/>
      <c r="F13" s="9" t="n"/>
      <c r="G13" s="8" t="n"/>
    </row>
    <row r="14">
      <c r="A14" s="8" t="n"/>
      <c r="B14" s="8" t="n"/>
      <c r="C14" s="8" t="n"/>
      <c r="D14" s="8" t="n"/>
      <c r="E14" s="8" t="n"/>
      <c r="F14" s="9" t="n"/>
      <c r="G14" s="8" t="n"/>
    </row>
    <row r="15">
      <c r="A15" s="8" t="n"/>
      <c r="B15" s="8" t="n"/>
      <c r="C15" s="8" t="n"/>
      <c r="D15" s="8" t="n"/>
      <c r="E15" s="8" t="n"/>
      <c r="F15" s="9" t="n"/>
      <c r="G15" s="8" t="n"/>
    </row>
    <row r="16">
      <c r="A16" s="8" t="n"/>
      <c r="B16" s="8" t="n"/>
      <c r="C16" s="8" t="n"/>
      <c r="D16" s="8" t="n"/>
      <c r="E16" s="8" t="n"/>
      <c r="F16" s="9" t="n"/>
      <c r="G16" s="8" t="n"/>
    </row>
    <row r="17">
      <c r="A17" s="8" t="n"/>
      <c r="B17" s="8" t="n"/>
      <c r="C17" s="8" t="n"/>
      <c r="D17" s="8" t="n"/>
      <c r="E17" s="8" t="n"/>
      <c r="F17" s="9" t="n"/>
      <c r="G17" s="8" t="n"/>
    </row>
    <row r="18">
      <c r="A18" s="8" t="n"/>
      <c r="B18" s="8" t="n"/>
      <c r="C18" s="8" t="n"/>
      <c r="D18" s="8" t="n"/>
      <c r="E18" s="8" t="n"/>
      <c r="F18" s="9" t="n"/>
      <c r="G18" s="8" t="n"/>
    </row>
    <row r="19">
      <c r="A19" s="8" t="n"/>
      <c r="B19" s="8" t="n"/>
      <c r="C19" s="8" t="n"/>
      <c r="D19" s="8" t="n"/>
      <c r="E19" s="8" t="n"/>
      <c r="F19" s="9" t="n"/>
      <c r="G19" s="8" t="n"/>
    </row>
    <row r="20">
      <c r="A20" s="8" t="n"/>
      <c r="B20" s="8" t="n"/>
      <c r="C20" s="8" t="n"/>
      <c r="D20" s="8" t="n"/>
      <c r="E20" s="8" t="n"/>
      <c r="F20" s="9" t="n"/>
      <c r="G20" s="8" t="n"/>
    </row>
    <row r="21">
      <c r="A21" s="8" t="n"/>
      <c r="B21" s="8" t="n"/>
      <c r="C21" s="8" t="n"/>
      <c r="D21" s="8" t="n"/>
      <c r="E21" s="8" t="n"/>
      <c r="F21" s="9" t="n"/>
      <c r="G21" s="8" t="n"/>
    </row>
  </sheetData>
  <dataValidations count="3">
    <dataValidation sqref="C2:C21" showDropDown="0" showInputMessage="0" showErrorMessage="0" allowBlank="1" type="list">
      <formula1>=Списки!$E$2:$E$6</formula1>
    </dataValidation>
    <dataValidation sqref="G2:G21" showDropDown="0" showInputMessage="0" showErrorMessage="0" allowBlank="1" type="list">
      <formula1>=Списки!$D$2:$D$4</formula1>
    </dataValidation>
    <dataValidation sqref="F2:F21" showDropDown="0" showInputMessage="0" showErrorMessage="0" allowBlank="1" type="whole" operator="greaterThanOrEqual">
      <formula1>0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O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11" customWidth="1" min="2" max="2"/>
    <col width="10" customWidth="1" min="3" max="3"/>
    <col width="24" customWidth="1" min="4" max="4"/>
    <col width="20" customWidth="1" min="5" max="5"/>
    <col width="26" customWidth="1" min="6" max="6"/>
    <col width="16" customWidth="1" min="7" max="7"/>
    <col width="11" customWidth="1" min="8" max="8"/>
    <col width="12" customWidth="1" min="9" max="9"/>
    <col width="10" customWidth="1" min="10" max="10"/>
    <col width="12" customWidth="1" min="11" max="11"/>
    <col width="13" customWidth="1" min="12" max="12"/>
    <col width="10" customWidth="1" min="13" max="13"/>
    <col width="12" customWidth="1" min="14" max="14"/>
    <col width="30" customWidth="1" min="15" max="15"/>
  </cols>
  <sheetData>
    <row r="1" ht="52" customHeight="1">
      <c r="A1" s="5" t="inlineStr">
        <is>
          <t>№</t>
        </is>
      </c>
      <c r="B1" s="5" t="inlineStr">
        <is>
          <t>Дата</t>
        </is>
      </c>
      <c r="C1" s="5" t="inlineStr">
        <is>
          <t>Код должности</t>
        </is>
      </c>
      <c r="D1" s="5" t="inlineStr">
        <is>
          <t>Должность</t>
        </is>
      </c>
      <c r="E1" s="5" t="inlineStr">
        <is>
          <t>Источник</t>
        </is>
      </c>
      <c r="F1" s="5" t="inlineStr">
        <is>
          <t>Компания или ссылка</t>
        </is>
      </c>
      <c r="G1" s="5" t="inlineStr">
        <is>
          <t>Регион</t>
        </is>
      </c>
      <c r="H1" s="5" t="inlineStr">
        <is>
          <t>Сумма от, ₽</t>
        </is>
      </c>
      <c r="I1" s="5" t="inlineStr">
        <is>
          <t>Сумма до, ₽ (пусто, если сумма одна)</t>
        </is>
      </c>
      <c r="J1" s="5" t="inlineStr">
        <is>
          <t>Вид суммы</t>
        </is>
      </c>
      <c r="K1" s="5" t="inlineStr">
        <is>
          <t>Переменная часть в месяц, ₽</t>
        </is>
      </c>
      <c r="L1" s="5" t="inlineStr">
        <is>
          <t>Месячный доход до НДФЛ, ₽</t>
        </is>
      </c>
      <c r="M1" s="5" t="inlineStr">
        <is>
          <t>Включать в расчёт</t>
        </is>
      </c>
      <c r="N1" s="5" t="inlineStr">
        <is>
          <t>Свежесть</t>
        </is>
      </c>
      <c r="O1" s="5" t="inlineStr">
        <is>
          <t>Комментарий</t>
        </is>
      </c>
    </row>
    <row r="2">
      <c r="A2" s="10">
        <f>IF(C2="","",ROW()-1)</f>
        <v/>
      </c>
      <c r="B2" s="11" t="n">
        <v>46266</v>
      </c>
      <c r="C2" s="6" t="inlineStr">
        <is>
          <t>МП-2</t>
        </is>
      </c>
      <c r="D2" s="10">
        <f>IF(C2="","",IFERROR(VLOOKUP(C2,Должности!$A$2:$B$21,2,FALSE),"нет такого кода"))</f>
        <v/>
      </c>
      <c r="E2" s="6" t="inlineStr">
        <is>
          <t>hh.ru — вакансия</t>
        </is>
      </c>
      <c r="F2" s="6" t="inlineStr">
        <is>
          <t>Компания А (пример)</t>
        </is>
      </c>
      <c r="G2" s="6" t="inlineStr">
        <is>
          <t>Город-миллионник</t>
        </is>
      </c>
      <c r="H2" s="7" t="n">
        <v>80000</v>
      </c>
      <c r="I2" s="7" t="n">
        <v>100000</v>
      </c>
      <c r="J2" s="6" t="inlineStr">
        <is>
          <t>до НДФЛ</t>
        </is>
      </c>
      <c r="K2" s="7" t="n">
        <v>0</v>
      </c>
      <c r="L2" s="12">
        <f>IF(H2="","",ROUND((IF(I2="",H2,(H2+I2)/2)+K2)/IF(J2="на руки",0.87,1),0))</f>
        <v/>
      </c>
      <c r="M2" s="6" t="inlineStr">
        <is>
          <t>Да</t>
        </is>
      </c>
      <c r="N2" s="10">
        <f>IF(B2="","",IF(TODAY()-B2&gt;92,"старше 3 мес.","ок"))</f>
        <v/>
      </c>
      <c r="O2" s="6" t="inlineStr"/>
    </row>
    <row r="3">
      <c r="A3" s="10">
        <f>IF(C3="","",ROW()-1)</f>
        <v/>
      </c>
      <c r="B3" s="11" t="n">
        <v>46268</v>
      </c>
      <c r="C3" s="6" t="inlineStr">
        <is>
          <t>МП-2</t>
        </is>
      </c>
      <c r="D3" s="10">
        <f>IF(C3="","",IFERROR(VLOOKUP(C3,Должности!$A$2:$B$21,2,FALSE),"нет такого кода"))</f>
        <v/>
      </c>
      <c r="E3" s="6" t="inlineStr">
        <is>
          <t>hh.ru — вакансия</t>
        </is>
      </c>
      <c r="F3" s="6" t="inlineStr">
        <is>
          <t>Компания Б (пример)</t>
        </is>
      </c>
      <c r="G3" s="6" t="inlineStr">
        <is>
          <t>Город-миллионник</t>
        </is>
      </c>
      <c r="H3" s="7" t="n">
        <v>70000</v>
      </c>
      <c r="I3" s="7" t="n"/>
      <c r="J3" s="6" t="inlineStr">
        <is>
          <t>до НДФЛ</t>
        </is>
      </c>
      <c r="K3" s="7" t="n">
        <v>15000</v>
      </c>
      <c r="L3" s="12">
        <f>IF(H3="","",ROUND((IF(I3="",H3,(H3+I3)/2)+K3)/IF(J3="на руки",0.87,1),0))</f>
        <v/>
      </c>
      <c r="M3" s="6" t="inlineStr">
        <is>
          <t>Да</t>
        </is>
      </c>
      <c r="N3" s="10">
        <f>IF(B3="","",IF(TODAY()-B3&gt;92,"старше 3 мес.","ок"))</f>
        <v/>
      </c>
      <c r="O3" s="6" t="inlineStr">
        <is>
          <t>премия по итогам месяца, в среднем 15 000</t>
        </is>
      </c>
    </row>
    <row r="4">
      <c r="A4" s="10">
        <f>IF(C4="","",ROW()-1)</f>
        <v/>
      </c>
      <c r="B4" s="11" t="n">
        <v>46270</v>
      </c>
      <c r="C4" s="6" t="inlineStr">
        <is>
          <t>МП-2</t>
        </is>
      </c>
      <c r="D4" s="10">
        <f>IF(C4="","",IFERROR(VLOOKUP(C4,Должности!$A$2:$B$21,2,FALSE),"нет такого кода"))</f>
        <v/>
      </c>
      <c r="E4" s="6" t="inlineStr">
        <is>
          <t>hh.ru — резюме</t>
        </is>
      </c>
      <c r="F4" s="6" t="inlineStr">
        <is>
          <t>Резюме, опыт 4 года (пример)</t>
        </is>
      </c>
      <c r="G4" s="6" t="inlineStr">
        <is>
          <t>Город-миллионник</t>
        </is>
      </c>
      <c r="H4" s="7" t="n">
        <v>87000</v>
      </c>
      <c r="I4" s="7" t="n"/>
      <c r="J4" s="6" t="inlineStr">
        <is>
          <t>на руки</t>
        </is>
      </c>
      <c r="K4" s="7" t="n">
        <v>0</v>
      </c>
      <c r="L4" s="12">
        <f>IF(H4="","",ROUND((IF(I4="",H4,(H4+I4)/2)+K4)/IF(J4="на руки",0.87,1),0))</f>
        <v/>
      </c>
      <c r="M4" s="6" t="inlineStr">
        <is>
          <t>Да</t>
        </is>
      </c>
      <c r="N4" s="10">
        <f>IF(B4="","",IF(TODAY()-B4&gt;92,"старше 3 мес.","ок"))</f>
        <v/>
      </c>
      <c r="O4" s="6" t="inlineStr">
        <is>
          <t>ожидания кандидата</t>
        </is>
      </c>
    </row>
    <row r="5">
      <c r="A5" s="10">
        <f>IF(C5="","",ROW()-1)</f>
        <v/>
      </c>
      <c r="B5" s="11" t="n">
        <v>46273</v>
      </c>
      <c r="C5" s="6" t="inlineStr">
        <is>
          <t>МП-2</t>
        </is>
      </c>
      <c r="D5" s="10">
        <f>IF(C5="","",IFERROR(VLOOKUP(C5,Должности!$A$2:$B$21,2,FALSE),"нет такого кода"))</f>
        <v/>
      </c>
      <c r="E5" s="6" t="inlineStr">
        <is>
          <t>SuperJob — вакансия</t>
        </is>
      </c>
      <c r="F5" s="6" t="inlineStr">
        <is>
          <t>Компания В (пример)</t>
        </is>
      </c>
      <c r="G5" s="6" t="inlineStr">
        <is>
          <t>Город-миллионник</t>
        </is>
      </c>
      <c r="H5" s="7" t="n">
        <v>60000</v>
      </c>
      <c r="I5" s="7" t="n">
        <v>70000</v>
      </c>
      <c r="J5" s="6" t="inlineStr">
        <is>
          <t>на руки</t>
        </is>
      </c>
      <c r="K5" s="7" t="n">
        <v>13300</v>
      </c>
      <c r="L5" s="12">
        <f>IF(H5="","",ROUND((IF(I5="",H5,(H5+I5)/2)+K5)/IF(J5="на руки",0.87,1),0))</f>
        <v/>
      </c>
      <c r="M5" s="6" t="inlineStr">
        <is>
          <t>Да</t>
        </is>
      </c>
      <c r="N5" s="10">
        <f>IF(B5="","",IF(TODAY()-B5&gt;92,"старше 3 мес.","ок"))</f>
        <v/>
      </c>
      <c r="O5" s="6" t="inlineStr"/>
    </row>
    <row r="6">
      <c r="A6" s="10">
        <f>IF(C6="","",ROW()-1)</f>
        <v/>
      </c>
      <c r="B6" s="11" t="n">
        <v>46275</v>
      </c>
      <c r="C6" s="6" t="inlineStr">
        <is>
          <t>МП-2</t>
        </is>
      </c>
      <c r="D6" s="10">
        <f>IF(C6="","",IFERROR(VLOOKUP(C6,Должности!$A$2:$B$21,2,FALSE),"нет такого кода"))</f>
        <v/>
      </c>
      <c r="E6" s="6" t="inlineStr">
        <is>
          <t>SuperJob — резюме</t>
        </is>
      </c>
      <c r="F6" s="6" t="inlineStr">
        <is>
          <t>Резюме, опыт 6 лет (пример)</t>
        </is>
      </c>
      <c r="G6" s="6" t="inlineStr">
        <is>
          <t>Город-миллионник</t>
        </is>
      </c>
      <c r="H6" s="7" t="n">
        <v>95700</v>
      </c>
      <c r="I6" s="7" t="n"/>
      <c r="J6" s="6" t="inlineStr">
        <is>
          <t>на руки</t>
        </is>
      </c>
      <c r="K6" s="7" t="n">
        <v>0</v>
      </c>
      <c r="L6" s="12">
        <f>IF(H6="","",ROUND((IF(I6="",H6,(H6+I6)/2)+K6)/IF(J6="на руки",0.87,1),0))</f>
        <v/>
      </c>
      <c r="M6" s="6" t="inlineStr">
        <is>
          <t>Да</t>
        </is>
      </c>
      <c r="N6" s="10">
        <f>IF(B6="","",IF(TODAY()-B6&gt;92,"старше 3 мес.","ок"))</f>
        <v/>
      </c>
      <c r="O6" s="6" t="inlineStr"/>
    </row>
    <row r="7">
      <c r="A7" s="10">
        <f>IF(C7="","",ROW()-1)</f>
        <v/>
      </c>
      <c r="B7" s="11" t="n">
        <v>46280</v>
      </c>
      <c r="C7" s="6" t="inlineStr">
        <is>
          <t>МП-2</t>
        </is>
      </c>
      <c r="D7" s="10">
        <f>IF(C7="","",IFERROR(VLOOKUP(C7,Должности!$A$2:$B$21,2,FALSE),"нет такого кода"))</f>
        <v/>
      </c>
      <c r="E7" s="6" t="inlineStr">
        <is>
          <t>Собеседование</t>
        </is>
      </c>
      <c r="F7" s="6" t="inlineStr">
        <is>
          <t>Кандидат, текущий доход (пример)</t>
        </is>
      </c>
      <c r="G7" s="6" t="inlineStr">
        <is>
          <t>Город-миллионник</t>
        </is>
      </c>
      <c r="H7" s="7" t="n">
        <v>75000</v>
      </c>
      <c r="I7" s="7" t="n"/>
      <c r="J7" s="6" t="inlineStr">
        <is>
          <t>до НДФЛ</t>
        </is>
      </c>
      <c r="K7" s="7" t="n">
        <v>20000</v>
      </c>
      <c r="L7" s="12">
        <f>IF(H7="","",ROUND((IF(I7="",H7,(H7+I7)/2)+K7)/IF(J7="на руки",0.87,1),0))</f>
        <v/>
      </c>
      <c r="M7" s="6" t="inlineStr">
        <is>
          <t>Да</t>
        </is>
      </c>
      <c r="N7" s="10">
        <f>IF(B7="","",IF(TODAY()-B7&gt;92,"старше 3 мес.","ок"))</f>
        <v/>
      </c>
      <c r="O7" s="6" t="inlineStr"/>
    </row>
    <row r="8">
      <c r="A8" s="10">
        <f>IF(C8="","",ROW()-1)</f>
        <v/>
      </c>
      <c r="B8" s="11" t="n">
        <v>46283</v>
      </c>
      <c r="C8" s="6" t="inlineStr">
        <is>
          <t>МП-2</t>
        </is>
      </c>
      <c r="D8" s="10">
        <f>IF(C8="","",IFERROR(VLOOKUP(C8,Должности!$A$2:$B$21,2,FALSE),"нет такого кода"))</f>
        <v/>
      </c>
      <c r="E8" s="6" t="inlineStr">
        <is>
          <t>Выходное интервью</t>
        </is>
      </c>
      <c r="F8" s="6" t="inlineStr">
        <is>
          <t>Ушедший сотрудник, новое место (пример)</t>
        </is>
      </c>
      <c r="G8" s="6" t="inlineStr">
        <is>
          <t>Город-миллионник</t>
        </is>
      </c>
      <c r="H8" s="7" t="n">
        <v>120000</v>
      </c>
      <c r="I8" s="7" t="n"/>
      <c r="J8" s="6" t="inlineStr">
        <is>
          <t>до НДФЛ</t>
        </is>
      </c>
      <c r="K8" s="7" t="n">
        <v>0</v>
      </c>
      <c r="L8" s="12">
        <f>IF(H8="","",ROUND((IF(I8="",H8,(H8+I8)/2)+K8)/IF(J8="на руки",0.87,1),0))</f>
        <v/>
      </c>
      <c r="M8" s="6" t="inlineStr">
        <is>
          <t>Да</t>
        </is>
      </c>
      <c r="N8" s="10">
        <f>IF(B8="","",IF(TODAY()-B8&gt;92,"старше 3 мес.","ок"))</f>
        <v/>
      </c>
      <c r="O8" s="6" t="inlineStr">
        <is>
          <t>ушёл к конкуренту</t>
        </is>
      </c>
    </row>
    <row r="9">
      <c r="A9" s="10">
        <f>IF(C9="","",ROW()-1)</f>
        <v/>
      </c>
      <c r="B9" s="11" t="n">
        <v>46287</v>
      </c>
      <c r="C9" s="6" t="inlineStr">
        <is>
          <t>МП-2</t>
        </is>
      </c>
      <c r="D9" s="10">
        <f>IF(C9="","",IFERROR(VLOOKUP(C9,Должности!$A$2:$B$21,2,FALSE),"нет такого кода"))</f>
        <v/>
      </c>
      <c r="E9" s="6" t="inlineStr">
        <is>
          <t>hh.ru — вакансия</t>
        </is>
      </c>
      <c r="F9" s="6" t="inlineStr">
        <is>
          <t>Компания Г (пример)</t>
        </is>
      </c>
      <c r="G9" s="6" t="inlineStr">
        <is>
          <t>Город-миллионник</t>
        </is>
      </c>
      <c r="H9" s="7" t="n">
        <v>250000</v>
      </c>
      <c r="I9" s="7" t="n"/>
      <c r="J9" s="6" t="inlineStr">
        <is>
          <t>до НДФЛ</t>
        </is>
      </c>
      <c r="K9" s="7" t="n">
        <v>0</v>
      </c>
      <c r="L9" s="12">
        <f>IF(H9="","",ROUND((IF(I9="",H9,(H9+I9)/2)+K9)/IF(J9="на руки",0.87,1),0))</f>
        <v/>
      </c>
      <c r="M9" s="6" t="inlineStr">
        <is>
          <t>Нет</t>
        </is>
      </c>
      <c r="N9" s="10">
        <f>IF(B9="","",IF(TODAY()-B9&gt;92,"старше 3 мес.","ок"))</f>
        <v/>
      </c>
      <c r="O9" s="6" t="inlineStr">
        <is>
          <t>экспортный проект, английский — другой уровень, исключено</t>
        </is>
      </c>
    </row>
    <row r="10">
      <c r="A10" s="10">
        <f>IF(C10="","",ROW()-1)</f>
        <v/>
      </c>
      <c r="B10" s="13" t="n"/>
      <c r="C10" s="8" t="n"/>
      <c r="D10" s="10">
        <f>IF(C10="","",IFERROR(VLOOKUP(C10,Должности!$A$2:$B$21,2,FALSE),"нет такого кода"))</f>
        <v/>
      </c>
      <c r="E10" s="8" t="n"/>
      <c r="F10" s="8" t="n"/>
      <c r="G10" s="8" t="n"/>
      <c r="H10" s="9" t="n"/>
      <c r="I10" s="9" t="n"/>
      <c r="J10" s="8" t="n"/>
      <c r="K10" s="9" t="n"/>
      <c r="L10" s="12">
        <f>IF(H10="","",ROUND((IF(I10="",H10,(H10+I10)/2)+K10)/IF(J10="на руки",0.87,1),0))</f>
        <v/>
      </c>
      <c r="M10" s="8" t="n"/>
      <c r="N10" s="10">
        <f>IF(B10="","",IF(TODAY()-B10&gt;92,"старше 3 мес.","ок"))</f>
        <v/>
      </c>
      <c r="O10" s="8" t="n"/>
    </row>
    <row r="11">
      <c r="A11" s="10">
        <f>IF(C11="","",ROW()-1)</f>
        <v/>
      </c>
      <c r="B11" s="13" t="n"/>
      <c r="C11" s="8" t="n"/>
      <c r="D11" s="10">
        <f>IF(C11="","",IFERROR(VLOOKUP(C11,Должности!$A$2:$B$21,2,FALSE),"нет такого кода"))</f>
        <v/>
      </c>
      <c r="E11" s="8" t="n"/>
      <c r="F11" s="8" t="n"/>
      <c r="G11" s="8" t="n"/>
      <c r="H11" s="9" t="n"/>
      <c r="I11" s="9" t="n"/>
      <c r="J11" s="8" t="n"/>
      <c r="K11" s="9" t="n"/>
      <c r="L11" s="12">
        <f>IF(H11="","",ROUND((IF(I11="",H11,(H11+I11)/2)+K11)/IF(J11="на руки",0.87,1),0))</f>
        <v/>
      </c>
      <c r="M11" s="8" t="n"/>
      <c r="N11" s="10">
        <f>IF(B11="","",IF(TODAY()-B11&gt;92,"старше 3 мес.","ок"))</f>
        <v/>
      </c>
      <c r="O11" s="8" t="n"/>
    </row>
    <row r="12">
      <c r="A12" s="10">
        <f>IF(C12="","",ROW()-1)</f>
        <v/>
      </c>
      <c r="B12" s="13" t="n"/>
      <c r="C12" s="8" t="n"/>
      <c r="D12" s="10">
        <f>IF(C12="","",IFERROR(VLOOKUP(C12,Должности!$A$2:$B$21,2,FALSE),"нет такого кода"))</f>
        <v/>
      </c>
      <c r="E12" s="8" t="n"/>
      <c r="F12" s="8" t="n"/>
      <c r="G12" s="8" t="n"/>
      <c r="H12" s="9" t="n"/>
      <c r="I12" s="9" t="n"/>
      <c r="J12" s="8" t="n"/>
      <c r="K12" s="9" t="n"/>
      <c r="L12" s="12">
        <f>IF(H12="","",ROUND((IF(I12="",H12,(H12+I12)/2)+K12)/IF(J12="на руки",0.87,1),0))</f>
        <v/>
      </c>
      <c r="M12" s="8" t="n"/>
      <c r="N12" s="10">
        <f>IF(B12="","",IF(TODAY()-B12&gt;92,"старше 3 мес.","ок"))</f>
        <v/>
      </c>
      <c r="O12" s="8" t="n"/>
    </row>
    <row r="13">
      <c r="A13" s="10">
        <f>IF(C13="","",ROW()-1)</f>
        <v/>
      </c>
      <c r="B13" s="13" t="n"/>
      <c r="C13" s="8" t="n"/>
      <c r="D13" s="10">
        <f>IF(C13="","",IFERROR(VLOOKUP(C13,Должности!$A$2:$B$21,2,FALSE),"нет такого кода"))</f>
        <v/>
      </c>
      <c r="E13" s="8" t="n"/>
      <c r="F13" s="8" t="n"/>
      <c r="G13" s="8" t="n"/>
      <c r="H13" s="9" t="n"/>
      <c r="I13" s="9" t="n"/>
      <c r="J13" s="8" t="n"/>
      <c r="K13" s="9" t="n"/>
      <c r="L13" s="12">
        <f>IF(H13="","",ROUND((IF(I13="",H13,(H13+I13)/2)+K13)/IF(J13="на руки",0.87,1),0))</f>
        <v/>
      </c>
      <c r="M13" s="8" t="n"/>
      <c r="N13" s="10">
        <f>IF(B13="","",IF(TODAY()-B13&gt;92,"старше 3 мес.","ок"))</f>
        <v/>
      </c>
      <c r="O13" s="8" t="n"/>
    </row>
    <row r="14">
      <c r="A14" s="10">
        <f>IF(C14="","",ROW()-1)</f>
        <v/>
      </c>
      <c r="B14" s="13" t="n"/>
      <c r="C14" s="8" t="n"/>
      <c r="D14" s="10">
        <f>IF(C14="","",IFERROR(VLOOKUP(C14,Должности!$A$2:$B$21,2,FALSE),"нет такого кода"))</f>
        <v/>
      </c>
      <c r="E14" s="8" t="n"/>
      <c r="F14" s="8" t="n"/>
      <c r="G14" s="8" t="n"/>
      <c r="H14" s="9" t="n"/>
      <c r="I14" s="9" t="n"/>
      <c r="J14" s="8" t="n"/>
      <c r="K14" s="9" t="n"/>
      <c r="L14" s="12">
        <f>IF(H14="","",ROUND((IF(I14="",H14,(H14+I14)/2)+K14)/IF(J14="на руки",0.87,1),0))</f>
        <v/>
      </c>
      <c r="M14" s="8" t="n"/>
      <c r="N14" s="10">
        <f>IF(B14="","",IF(TODAY()-B14&gt;92,"старше 3 мес.","ок"))</f>
        <v/>
      </c>
      <c r="O14" s="8" t="n"/>
    </row>
    <row r="15">
      <c r="A15" s="10">
        <f>IF(C15="","",ROW()-1)</f>
        <v/>
      </c>
      <c r="B15" s="13" t="n"/>
      <c r="C15" s="8" t="n"/>
      <c r="D15" s="10">
        <f>IF(C15="","",IFERROR(VLOOKUP(C15,Должности!$A$2:$B$21,2,FALSE),"нет такого кода"))</f>
        <v/>
      </c>
      <c r="E15" s="8" t="n"/>
      <c r="F15" s="8" t="n"/>
      <c r="G15" s="8" t="n"/>
      <c r="H15" s="9" t="n"/>
      <c r="I15" s="9" t="n"/>
      <c r="J15" s="8" t="n"/>
      <c r="K15" s="9" t="n"/>
      <c r="L15" s="12">
        <f>IF(H15="","",ROUND((IF(I15="",H15,(H15+I15)/2)+K15)/IF(J15="на руки",0.87,1),0))</f>
        <v/>
      </c>
      <c r="M15" s="8" t="n"/>
      <c r="N15" s="10">
        <f>IF(B15="","",IF(TODAY()-B15&gt;92,"старше 3 мес.","ок"))</f>
        <v/>
      </c>
      <c r="O15" s="8" t="n"/>
    </row>
    <row r="16">
      <c r="A16" s="10">
        <f>IF(C16="","",ROW()-1)</f>
        <v/>
      </c>
      <c r="B16" s="13" t="n"/>
      <c r="C16" s="8" t="n"/>
      <c r="D16" s="10">
        <f>IF(C16="","",IFERROR(VLOOKUP(C16,Должности!$A$2:$B$21,2,FALSE),"нет такого кода"))</f>
        <v/>
      </c>
      <c r="E16" s="8" t="n"/>
      <c r="F16" s="8" t="n"/>
      <c r="G16" s="8" t="n"/>
      <c r="H16" s="9" t="n"/>
      <c r="I16" s="9" t="n"/>
      <c r="J16" s="8" t="n"/>
      <c r="K16" s="9" t="n"/>
      <c r="L16" s="12">
        <f>IF(H16="","",ROUND((IF(I16="",H16,(H16+I16)/2)+K16)/IF(J16="на руки",0.87,1),0))</f>
        <v/>
      </c>
      <c r="M16" s="8" t="n"/>
      <c r="N16" s="10">
        <f>IF(B16="","",IF(TODAY()-B16&gt;92,"старше 3 мес.","ок"))</f>
        <v/>
      </c>
      <c r="O16" s="8" t="n"/>
    </row>
    <row r="17">
      <c r="A17" s="10">
        <f>IF(C17="","",ROW()-1)</f>
        <v/>
      </c>
      <c r="B17" s="13" t="n"/>
      <c r="C17" s="8" t="n"/>
      <c r="D17" s="10">
        <f>IF(C17="","",IFERROR(VLOOKUP(C17,Должности!$A$2:$B$21,2,FALSE),"нет такого кода"))</f>
        <v/>
      </c>
      <c r="E17" s="8" t="n"/>
      <c r="F17" s="8" t="n"/>
      <c r="G17" s="8" t="n"/>
      <c r="H17" s="9" t="n"/>
      <c r="I17" s="9" t="n"/>
      <c r="J17" s="8" t="n"/>
      <c r="K17" s="9" t="n"/>
      <c r="L17" s="12">
        <f>IF(H17="","",ROUND((IF(I17="",H17,(H17+I17)/2)+K17)/IF(J17="на руки",0.87,1),0))</f>
        <v/>
      </c>
      <c r="M17" s="8" t="n"/>
      <c r="N17" s="10">
        <f>IF(B17="","",IF(TODAY()-B17&gt;92,"старше 3 мес.","ок"))</f>
        <v/>
      </c>
      <c r="O17" s="8" t="n"/>
    </row>
    <row r="18">
      <c r="A18" s="10">
        <f>IF(C18="","",ROW()-1)</f>
        <v/>
      </c>
      <c r="B18" s="13" t="n"/>
      <c r="C18" s="8" t="n"/>
      <c r="D18" s="10">
        <f>IF(C18="","",IFERROR(VLOOKUP(C18,Должности!$A$2:$B$21,2,FALSE),"нет такого кода"))</f>
        <v/>
      </c>
      <c r="E18" s="8" t="n"/>
      <c r="F18" s="8" t="n"/>
      <c r="G18" s="8" t="n"/>
      <c r="H18" s="9" t="n"/>
      <c r="I18" s="9" t="n"/>
      <c r="J18" s="8" t="n"/>
      <c r="K18" s="9" t="n"/>
      <c r="L18" s="12">
        <f>IF(H18="","",ROUND((IF(I18="",H18,(H18+I18)/2)+K18)/IF(J18="на руки",0.87,1),0))</f>
        <v/>
      </c>
      <c r="M18" s="8" t="n"/>
      <c r="N18" s="10">
        <f>IF(B18="","",IF(TODAY()-B18&gt;92,"старше 3 мес.","ок"))</f>
        <v/>
      </c>
      <c r="O18" s="8" t="n"/>
    </row>
    <row r="19">
      <c r="A19" s="10">
        <f>IF(C19="","",ROW()-1)</f>
        <v/>
      </c>
      <c r="B19" s="13" t="n"/>
      <c r="C19" s="8" t="n"/>
      <c r="D19" s="10">
        <f>IF(C19="","",IFERROR(VLOOKUP(C19,Должности!$A$2:$B$21,2,FALSE),"нет такого кода"))</f>
        <v/>
      </c>
      <c r="E19" s="8" t="n"/>
      <c r="F19" s="8" t="n"/>
      <c r="G19" s="8" t="n"/>
      <c r="H19" s="9" t="n"/>
      <c r="I19" s="9" t="n"/>
      <c r="J19" s="8" t="n"/>
      <c r="K19" s="9" t="n"/>
      <c r="L19" s="12">
        <f>IF(H19="","",ROUND((IF(I19="",H19,(H19+I19)/2)+K19)/IF(J19="на руки",0.87,1),0))</f>
        <v/>
      </c>
      <c r="M19" s="8" t="n"/>
      <c r="N19" s="10">
        <f>IF(B19="","",IF(TODAY()-B19&gt;92,"старше 3 мес.","ок"))</f>
        <v/>
      </c>
      <c r="O19" s="8" t="n"/>
    </row>
    <row r="20">
      <c r="A20" s="10">
        <f>IF(C20="","",ROW()-1)</f>
        <v/>
      </c>
      <c r="B20" s="13" t="n"/>
      <c r="C20" s="8" t="n"/>
      <c r="D20" s="10">
        <f>IF(C20="","",IFERROR(VLOOKUP(C20,Должности!$A$2:$B$21,2,FALSE),"нет такого кода"))</f>
        <v/>
      </c>
      <c r="E20" s="8" t="n"/>
      <c r="F20" s="8" t="n"/>
      <c r="G20" s="8" t="n"/>
      <c r="H20" s="9" t="n"/>
      <c r="I20" s="9" t="n"/>
      <c r="J20" s="8" t="n"/>
      <c r="K20" s="9" t="n"/>
      <c r="L20" s="12">
        <f>IF(H20="","",ROUND((IF(I20="",H20,(H20+I20)/2)+K20)/IF(J20="на руки",0.87,1),0))</f>
        <v/>
      </c>
      <c r="M20" s="8" t="n"/>
      <c r="N20" s="10">
        <f>IF(B20="","",IF(TODAY()-B20&gt;92,"старше 3 мес.","ок"))</f>
        <v/>
      </c>
      <c r="O20" s="8" t="n"/>
    </row>
    <row r="21">
      <c r="A21" s="10">
        <f>IF(C21="","",ROW()-1)</f>
        <v/>
      </c>
      <c r="B21" s="13" t="n"/>
      <c r="C21" s="8" t="n"/>
      <c r="D21" s="10">
        <f>IF(C21="","",IFERROR(VLOOKUP(C21,Должности!$A$2:$B$21,2,FALSE),"нет такого кода"))</f>
        <v/>
      </c>
      <c r="E21" s="8" t="n"/>
      <c r="F21" s="8" t="n"/>
      <c r="G21" s="8" t="n"/>
      <c r="H21" s="9" t="n"/>
      <c r="I21" s="9" t="n"/>
      <c r="J21" s="8" t="n"/>
      <c r="K21" s="9" t="n"/>
      <c r="L21" s="12">
        <f>IF(H21="","",ROUND((IF(I21="",H21,(H21+I21)/2)+K21)/IF(J21="на руки",0.87,1),0))</f>
        <v/>
      </c>
      <c r="M21" s="8" t="n"/>
      <c r="N21" s="10">
        <f>IF(B21="","",IF(TODAY()-B21&gt;92,"старше 3 мес.","ок"))</f>
        <v/>
      </c>
      <c r="O21" s="8" t="n"/>
    </row>
    <row r="22">
      <c r="A22" s="10">
        <f>IF(C22="","",ROW()-1)</f>
        <v/>
      </c>
      <c r="B22" s="13" t="n"/>
      <c r="C22" s="8" t="n"/>
      <c r="D22" s="10">
        <f>IF(C22="","",IFERROR(VLOOKUP(C22,Должности!$A$2:$B$21,2,FALSE),"нет такого кода"))</f>
        <v/>
      </c>
      <c r="E22" s="8" t="n"/>
      <c r="F22" s="8" t="n"/>
      <c r="G22" s="8" t="n"/>
      <c r="H22" s="9" t="n"/>
      <c r="I22" s="9" t="n"/>
      <c r="J22" s="8" t="n"/>
      <c r="K22" s="9" t="n"/>
      <c r="L22" s="12">
        <f>IF(H22="","",ROUND((IF(I22="",H22,(H22+I22)/2)+K22)/IF(J22="на руки",0.87,1),0))</f>
        <v/>
      </c>
      <c r="M22" s="8" t="n"/>
      <c r="N22" s="10">
        <f>IF(B22="","",IF(TODAY()-B22&gt;92,"старше 3 мес.","ок"))</f>
        <v/>
      </c>
      <c r="O22" s="8" t="n"/>
    </row>
    <row r="23">
      <c r="A23" s="10">
        <f>IF(C23="","",ROW()-1)</f>
        <v/>
      </c>
      <c r="B23" s="13" t="n"/>
      <c r="C23" s="8" t="n"/>
      <c r="D23" s="10">
        <f>IF(C23="","",IFERROR(VLOOKUP(C23,Должности!$A$2:$B$21,2,FALSE),"нет такого кода"))</f>
        <v/>
      </c>
      <c r="E23" s="8" t="n"/>
      <c r="F23" s="8" t="n"/>
      <c r="G23" s="8" t="n"/>
      <c r="H23" s="9" t="n"/>
      <c r="I23" s="9" t="n"/>
      <c r="J23" s="8" t="n"/>
      <c r="K23" s="9" t="n"/>
      <c r="L23" s="12">
        <f>IF(H23="","",ROUND((IF(I23="",H23,(H23+I23)/2)+K23)/IF(J23="на руки",0.87,1),0))</f>
        <v/>
      </c>
      <c r="M23" s="8" t="n"/>
      <c r="N23" s="10">
        <f>IF(B23="","",IF(TODAY()-B23&gt;92,"старше 3 мес.","ок"))</f>
        <v/>
      </c>
      <c r="O23" s="8" t="n"/>
    </row>
    <row r="24">
      <c r="A24" s="10">
        <f>IF(C24="","",ROW()-1)</f>
        <v/>
      </c>
      <c r="B24" s="13" t="n"/>
      <c r="C24" s="8" t="n"/>
      <c r="D24" s="10">
        <f>IF(C24="","",IFERROR(VLOOKUP(C24,Должности!$A$2:$B$21,2,FALSE),"нет такого кода"))</f>
        <v/>
      </c>
      <c r="E24" s="8" t="n"/>
      <c r="F24" s="8" t="n"/>
      <c r="G24" s="8" t="n"/>
      <c r="H24" s="9" t="n"/>
      <c r="I24" s="9" t="n"/>
      <c r="J24" s="8" t="n"/>
      <c r="K24" s="9" t="n"/>
      <c r="L24" s="12">
        <f>IF(H24="","",ROUND((IF(I24="",H24,(H24+I24)/2)+K24)/IF(J24="на руки",0.87,1),0))</f>
        <v/>
      </c>
      <c r="M24" s="8" t="n"/>
      <c r="N24" s="10">
        <f>IF(B24="","",IF(TODAY()-B24&gt;92,"старше 3 мес.","ок"))</f>
        <v/>
      </c>
      <c r="O24" s="8" t="n"/>
    </row>
    <row r="25">
      <c r="A25" s="10">
        <f>IF(C25="","",ROW()-1)</f>
        <v/>
      </c>
      <c r="B25" s="13" t="n"/>
      <c r="C25" s="8" t="n"/>
      <c r="D25" s="10">
        <f>IF(C25="","",IFERROR(VLOOKUP(C25,Должности!$A$2:$B$21,2,FALSE),"нет такого кода"))</f>
        <v/>
      </c>
      <c r="E25" s="8" t="n"/>
      <c r="F25" s="8" t="n"/>
      <c r="G25" s="8" t="n"/>
      <c r="H25" s="9" t="n"/>
      <c r="I25" s="9" t="n"/>
      <c r="J25" s="8" t="n"/>
      <c r="K25" s="9" t="n"/>
      <c r="L25" s="12">
        <f>IF(H25="","",ROUND((IF(I25="",H25,(H25+I25)/2)+K25)/IF(J25="на руки",0.87,1),0))</f>
        <v/>
      </c>
      <c r="M25" s="8" t="n"/>
      <c r="N25" s="10">
        <f>IF(B25="","",IF(TODAY()-B25&gt;92,"старше 3 мес.","ок"))</f>
        <v/>
      </c>
      <c r="O25" s="8" t="n"/>
    </row>
    <row r="26">
      <c r="A26" s="10">
        <f>IF(C26="","",ROW()-1)</f>
        <v/>
      </c>
      <c r="B26" s="13" t="n"/>
      <c r="C26" s="8" t="n"/>
      <c r="D26" s="10">
        <f>IF(C26="","",IFERROR(VLOOKUP(C26,Должности!$A$2:$B$21,2,FALSE),"нет такого кода"))</f>
        <v/>
      </c>
      <c r="E26" s="8" t="n"/>
      <c r="F26" s="8" t="n"/>
      <c r="G26" s="8" t="n"/>
      <c r="H26" s="9" t="n"/>
      <c r="I26" s="9" t="n"/>
      <c r="J26" s="8" t="n"/>
      <c r="K26" s="9" t="n"/>
      <c r="L26" s="12">
        <f>IF(H26="","",ROUND((IF(I26="",H26,(H26+I26)/2)+K26)/IF(J26="на руки",0.87,1),0))</f>
        <v/>
      </c>
      <c r="M26" s="8" t="n"/>
      <c r="N26" s="10">
        <f>IF(B26="","",IF(TODAY()-B26&gt;92,"старше 3 мес.","ок"))</f>
        <v/>
      </c>
      <c r="O26" s="8" t="n"/>
    </row>
    <row r="27">
      <c r="A27" s="10">
        <f>IF(C27="","",ROW()-1)</f>
        <v/>
      </c>
      <c r="B27" s="13" t="n"/>
      <c r="C27" s="8" t="n"/>
      <c r="D27" s="10">
        <f>IF(C27="","",IFERROR(VLOOKUP(C27,Должности!$A$2:$B$21,2,FALSE),"нет такого кода"))</f>
        <v/>
      </c>
      <c r="E27" s="8" t="n"/>
      <c r="F27" s="8" t="n"/>
      <c r="G27" s="8" t="n"/>
      <c r="H27" s="9" t="n"/>
      <c r="I27" s="9" t="n"/>
      <c r="J27" s="8" t="n"/>
      <c r="K27" s="9" t="n"/>
      <c r="L27" s="12">
        <f>IF(H27="","",ROUND((IF(I27="",H27,(H27+I27)/2)+K27)/IF(J27="на руки",0.87,1),0))</f>
        <v/>
      </c>
      <c r="M27" s="8" t="n"/>
      <c r="N27" s="10">
        <f>IF(B27="","",IF(TODAY()-B27&gt;92,"старше 3 мес.","ок"))</f>
        <v/>
      </c>
      <c r="O27" s="8" t="n"/>
    </row>
    <row r="28">
      <c r="A28" s="10">
        <f>IF(C28="","",ROW()-1)</f>
        <v/>
      </c>
      <c r="B28" s="13" t="n"/>
      <c r="C28" s="8" t="n"/>
      <c r="D28" s="10">
        <f>IF(C28="","",IFERROR(VLOOKUP(C28,Должности!$A$2:$B$21,2,FALSE),"нет такого кода"))</f>
        <v/>
      </c>
      <c r="E28" s="8" t="n"/>
      <c r="F28" s="8" t="n"/>
      <c r="G28" s="8" t="n"/>
      <c r="H28" s="9" t="n"/>
      <c r="I28" s="9" t="n"/>
      <c r="J28" s="8" t="n"/>
      <c r="K28" s="9" t="n"/>
      <c r="L28" s="12">
        <f>IF(H28="","",ROUND((IF(I28="",H28,(H28+I28)/2)+K28)/IF(J28="на руки",0.87,1),0))</f>
        <v/>
      </c>
      <c r="M28" s="8" t="n"/>
      <c r="N28" s="10">
        <f>IF(B28="","",IF(TODAY()-B28&gt;92,"старше 3 мес.","ок"))</f>
        <v/>
      </c>
      <c r="O28" s="8" t="n"/>
    </row>
    <row r="29">
      <c r="A29" s="10">
        <f>IF(C29="","",ROW()-1)</f>
        <v/>
      </c>
      <c r="B29" s="13" t="n"/>
      <c r="C29" s="8" t="n"/>
      <c r="D29" s="10">
        <f>IF(C29="","",IFERROR(VLOOKUP(C29,Должности!$A$2:$B$21,2,FALSE),"нет такого кода"))</f>
        <v/>
      </c>
      <c r="E29" s="8" t="n"/>
      <c r="F29" s="8" t="n"/>
      <c r="G29" s="8" t="n"/>
      <c r="H29" s="9" t="n"/>
      <c r="I29" s="9" t="n"/>
      <c r="J29" s="8" t="n"/>
      <c r="K29" s="9" t="n"/>
      <c r="L29" s="12">
        <f>IF(H29="","",ROUND((IF(I29="",H29,(H29+I29)/2)+K29)/IF(J29="на руки",0.87,1),0))</f>
        <v/>
      </c>
      <c r="M29" s="8" t="n"/>
      <c r="N29" s="10">
        <f>IF(B29="","",IF(TODAY()-B29&gt;92,"старше 3 мес.","ок"))</f>
        <v/>
      </c>
      <c r="O29" s="8" t="n"/>
    </row>
    <row r="30">
      <c r="A30" s="10">
        <f>IF(C30="","",ROW()-1)</f>
        <v/>
      </c>
      <c r="B30" s="13" t="n"/>
      <c r="C30" s="8" t="n"/>
      <c r="D30" s="10">
        <f>IF(C30="","",IFERROR(VLOOKUP(C30,Должности!$A$2:$B$21,2,FALSE),"нет такого кода"))</f>
        <v/>
      </c>
      <c r="E30" s="8" t="n"/>
      <c r="F30" s="8" t="n"/>
      <c r="G30" s="8" t="n"/>
      <c r="H30" s="9" t="n"/>
      <c r="I30" s="9" t="n"/>
      <c r="J30" s="8" t="n"/>
      <c r="K30" s="9" t="n"/>
      <c r="L30" s="12">
        <f>IF(H30="","",ROUND((IF(I30="",H30,(H30+I30)/2)+K30)/IF(J30="на руки",0.87,1),0))</f>
        <v/>
      </c>
      <c r="M30" s="8" t="n"/>
      <c r="N30" s="10">
        <f>IF(B30="","",IF(TODAY()-B30&gt;92,"старше 3 мес.","ок"))</f>
        <v/>
      </c>
      <c r="O30" s="8" t="n"/>
    </row>
    <row r="31">
      <c r="A31" s="10">
        <f>IF(C31="","",ROW()-1)</f>
        <v/>
      </c>
      <c r="B31" s="13" t="n"/>
      <c r="C31" s="8" t="n"/>
      <c r="D31" s="10">
        <f>IF(C31="","",IFERROR(VLOOKUP(C31,Должности!$A$2:$B$21,2,FALSE),"нет такого кода"))</f>
        <v/>
      </c>
      <c r="E31" s="8" t="n"/>
      <c r="F31" s="8" t="n"/>
      <c r="G31" s="8" t="n"/>
      <c r="H31" s="9" t="n"/>
      <c r="I31" s="9" t="n"/>
      <c r="J31" s="8" t="n"/>
      <c r="K31" s="9" t="n"/>
      <c r="L31" s="12">
        <f>IF(H31="","",ROUND((IF(I31="",H31,(H31+I31)/2)+K31)/IF(J31="на руки",0.87,1),0))</f>
        <v/>
      </c>
      <c r="M31" s="8" t="n"/>
      <c r="N31" s="10">
        <f>IF(B31="","",IF(TODAY()-B31&gt;92,"старше 3 мес.","ок"))</f>
        <v/>
      </c>
      <c r="O31" s="8" t="n"/>
    </row>
    <row r="32">
      <c r="A32" s="10">
        <f>IF(C32="","",ROW()-1)</f>
        <v/>
      </c>
      <c r="B32" s="13" t="n"/>
      <c r="C32" s="8" t="n"/>
      <c r="D32" s="10">
        <f>IF(C32="","",IFERROR(VLOOKUP(C32,Должности!$A$2:$B$21,2,FALSE),"нет такого кода"))</f>
        <v/>
      </c>
      <c r="E32" s="8" t="n"/>
      <c r="F32" s="8" t="n"/>
      <c r="G32" s="8" t="n"/>
      <c r="H32" s="9" t="n"/>
      <c r="I32" s="9" t="n"/>
      <c r="J32" s="8" t="n"/>
      <c r="K32" s="9" t="n"/>
      <c r="L32" s="12">
        <f>IF(H32="","",ROUND((IF(I32="",H32,(H32+I32)/2)+K32)/IF(J32="на руки",0.87,1),0))</f>
        <v/>
      </c>
      <c r="M32" s="8" t="n"/>
      <c r="N32" s="10">
        <f>IF(B32="","",IF(TODAY()-B32&gt;92,"старше 3 мес.","ок"))</f>
        <v/>
      </c>
      <c r="O32" s="8" t="n"/>
    </row>
    <row r="33">
      <c r="A33" s="10">
        <f>IF(C33="","",ROW()-1)</f>
        <v/>
      </c>
      <c r="B33" s="13" t="n"/>
      <c r="C33" s="8" t="n"/>
      <c r="D33" s="10">
        <f>IF(C33="","",IFERROR(VLOOKUP(C33,Должности!$A$2:$B$21,2,FALSE),"нет такого кода"))</f>
        <v/>
      </c>
      <c r="E33" s="8" t="n"/>
      <c r="F33" s="8" t="n"/>
      <c r="G33" s="8" t="n"/>
      <c r="H33" s="9" t="n"/>
      <c r="I33" s="9" t="n"/>
      <c r="J33" s="8" t="n"/>
      <c r="K33" s="9" t="n"/>
      <c r="L33" s="12">
        <f>IF(H33="","",ROUND((IF(I33="",H33,(H33+I33)/2)+K33)/IF(J33="на руки",0.87,1),0))</f>
        <v/>
      </c>
      <c r="M33" s="8" t="n"/>
      <c r="N33" s="10">
        <f>IF(B33="","",IF(TODAY()-B33&gt;92,"старше 3 мес.","ок"))</f>
        <v/>
      </c>
      <c r="O33" s="8" t="n"/>
    </row>
    <row r="34">
      <c r="A34" s="10">
        <f>IF(C34="","",ROW()-1)</f>
        <v/>
      </c>
      <c r="B34" s="13" t="n"/>
      <c r="C34" s="8" t="n"/>
      <c r="D34" s="10">
        <f>IF(C34="","",IFERROR(VLOOKUP(C34,Должности!$A$2:$B$21,2,FALSE),"нет такого кода"))</f>
        <v/>
      </c>
      <c r="E34" s="8" t="n"/>
      <c r="F34" s="8" t="n"/>
      <c r="G34" s="8" t="n"/>
      <c r="H34" s="9" t="n"/>
      <c r="I34" s="9" t="n"/>
      <c r="J34" s="8" t="n"/>
      <c r="K34" s="9" t="n"/>
      <c r="L34" s="12">
        <f>IF(H34="","",ROUND((IF(I34="",H34,(H34+I34)/2)+K34)/IF(J34="на руки",0.87,1),0))</f>
        <v/>
      </c>
      <c r="M34" s="8" t="n"/>
      <c r="N34" s="10">
        <f>IF(B34="","",IF(TODAY()-B34&gt;92,"старше 3 мес.","ок"))</f>
        <v/>
      </c>
      <c r="O34" s="8" t="n"/>
    </row>
    <row r="35">
      <c r="A35" s="10">
        <f>IF(C35="","",ROW()-1)</f>
        <v/>
      </c>
      <c r="B35" s="13" t="n"/>
      <c r="C35" s="8" t="n"/>
      <c r="D35" s="10">
        <f>IF(C35="","",IFERROR(VLOOKUP(C35,Должности!$A$2:$B$21,2,FALSE),"нет такого кода"))</f>
        <v/>
      </c>
      <c r="E35" s="8" t="n"/>
      <c r="F35" s="8" t="n"/>
      <c r="G35" s="8" t="n"/>
      <c r="H35" s="9" t="n"/>
      <c r="I35" s="9" t="n"/>
      <c r="J35" s="8" t="n"/>
      <c r="K35" s="9" t="n"/>
      <c r="L35" s="12">
        <f>IF(H35="","",ROUND((IF(I35="",H35,(H35+I35)/2)+K35)/IF(J35="на руки",0.87,1),0))</f>
        <v/>
      </c>
      <c r="M35" s="8" t="n"/>
      <c r="N35" s="10">
        <f>IF(B35="","",IF(TODAY()-B35&gt;92,"старше 3 мес.","ок"))</f>
        <v/>
      </c>
      <c r="O35" s="8" t="n"/>
    </row>
    <row r="36">
      <c r="A36" s="10">
        <f>IF(C36="","",ROW()-1)</f>
        <v/>
      </c>
      <c r="B36" s="13" t="n"/>
      <c r="C36" s="8" t="n"/>
      <c r="D36" s="10">
        <f>IF(C36="","",IFERROR(VLOOKUP(C36,Должности!$A$2:$B$21,2,FALSE),"нет такого кода"))</f>
        <v/>
      </c>
      <c r="E36" s="8" t="n"/>
      <c r="F36" s="8" t="n"/>
      <c r="G36" s="8" t="n"/>
      <c r="H36" s="9" t="n"/>
      <c r="I36" s="9" t="n"/>
      <c r="J36" s="8" t="n"/>
      <c r="K36" s="9" t="n"/>
      <c r="L36" s="12">
        <f>IF(H36="","",ROUND((IF(I36="",H36,(H36+I36)/2)+K36)/IF(J36="на руки",0.87,1),0))</f>
        <v/>
      </c>
      <c r="M36" s="8" t="n"/>
      <c r="N36" s="10">
        <f>IF(B36="","",IF(TODAY()-B36&gt;92,"старше 3 мес.","ок"))</f>
        <v/>
      </c>
      <c r="O36" s="8" t="n"/>
    </row>
    <row r="37">
      <c r="A37" s="10">
        <f>IF(C37="","",ROW()-1)</f>
        <v/>
      </c>
      <c r="B37" s="13" t="n"/>
      <c r="C37" s="8" t="n"/>
      <c r="D37" s="10">
        <f>IF(C37="","",IFERROR(VLOOKUP(C37,Должности!$A$2:$B$21,2,FALSE),"нет такого кода"))</f>
        <v/>
      </c>
      <c r="E37" s="8" t="n"/>
      <c r="F37" s="8" t="n"/>
      <c r="G37" s="8" t="n"/>
      <c r="H37" s="9" t="n"/>
      <c r="I37" s="9" t="n"/>
      <c r="J37" s="8" t="n"/>
      <c r="K37" s="9" t="n"/>
      <c r="L37" s="12">
        <f>IF(H37="","",ROUND((IF(I37="",H37,(H37+I37)/2)+K37)/IF(J37="на руки",0.87,1),0))</f>
        <v/>
      </c>
      <c r="M37" s="8" t="n"/>
      <c r="N37" s="10">
        <f>IF(B37="","",IF(TODAY()-B37&gt;92,"старше 3 мес.","ок"))</f>
        <v/>
      </c>
      <c r="O37" s="8" t="n"/>
    </row>
    <row r="38">
      <c r="A38" s="10">
        <f>IF(C38="","",ROW()-1)</f>
        <v/>
      </c>
      <c r="B38" s="13" t="n"/>
      <c r="C38" s="8" t="n"/>
      <c r="D38" s="10">
        <f>IF(C38="","",IFERROR(VLOOKUP(C38,Должности!$A$2:$B$21,2,FALSE),"нет такого кода"))</f>
        <v/>
      </c>
      <c r="E38" s="8" t="n"/>
      <c r="F38" s="8" t="n"/>
      <c r="G38" s="8" t="n"/>
      <c r="H38" s="9" t="n"/>
      <c r="I38" s="9" t="n"/>
      <c r="J38" s="8" t="n"/>
      <c r="K38" s="9" t="n"/>
      <c r="L38" s="12">
        <f>IF(H38="","",ROUND((IF(I38="",H38,(H38+I38)/2)+K38)/IF(J38="на руки",0.87,1),0))</f>
        <v/>
      </c>
      <c r="M38" s="8" t="n"/>
      <c r="N38" s="10">
        <f>IF(B38="","",IF(TODAY()-B38&gt;92,"старше 3 мес.","ок"))</f>
        <v/>
      </c>
      <c r="O38" s="8" t="n"/>
    </row>
    <row r="39">
      <c r="A39" s="10">
        <f>IF(C39="","",ROW()-1)</f>
        <v/>
      </c>
      <c r="B39" s="13" t="n"/>
      <c r="C39" s="8" t="n"/>
      <c r="D39" s="10">
        <f>IF(C39="","",IFERROR(VLOOKUP(C39,Должности!$A$2:$B$21,2,FALSE),"нет такого кода"))</f>
        <v/>
      </c>
      <c r="E39" s="8" t="n"/>
      <c r="F39" s="8" t="n"/>
      <c r="G39" s="8" t="n"/>
      <c r="H39" s="9" t="n"/>
      <c r="I39" s="9" t="n"/>
      <c r="J39" s="8" t="n"/>
      <c r="K39" s="9" t="n"/>
      <c r="L39" s="12">
        <f>IF(H39="","",ROUND((IF(I39="",H39,(H39+I39)/2)+K39)/IF(J39="на руки",0.87,1),0))</f>
        <v/>
      </c>
      <c r="M39" s="8" t="n"/>
      <c r="N39" s="10">
        <f>IF(B39="","",IF(TODAY()-B39&gt;92,"старше 3 мес.","ок"))</f>
        <v/>
      </c>
      <c r="O39" s="8" t="n"/>
    </row>
    <row r="40">
      <c r="A40" s="10">
        <f>IF(C40="","",ROW()-1)</f>
        <v/>
      </c>
      <c r="B40" s="13" t="n"/>
      <c r="C40" s="8" t="n"/>
      <c r="D40" s="10">
        <f>IF(C40="","",IFERROR(VLOOKUP(C40,Должности!$A$2:$B$21,2,FALSE),"нет такого кода"))</f>
        <v/>
      </c>
      <c r="E40" s="8" t="n"/>
      <c r="F40" s="8" t="n"/>
      <c r="G40" s="8" t="n"/>
      <c r="H40" s="9" t="n"/>
      <c r="I40" s="9" t="n"/>
      <c r="J40" s="8" t="n"/>
      <c r="K40" s="9" t="n"/>
      <c r="L40" s="12">
        <f>IF(H40="","",ROUND((IF(I40="",H40,(H40+I40)/2)+K40)/IF(J40="на руки",0.87,1),0))</f>
        <v/>
      </c>
      <c r="M40" s="8" t="n"/>
      <c r="N40" s="10">
        <f>IF(B40="","",IF(TODAY()-B40&gt;92,"старше 3 мес.","ок"))</f>
        <v/>
      </c>
      <c r="O40" s="8" t="n"/>
    </row>
    <row r="41">
      <c r="A41" s="10">
        <f>IF(C41="","",ROW()-1)</f>
        <v/>
      </c>
      <c r="B41" s="13" t="n"/>
      <c r="C41" s="8" t="n"/>
      <c r="D41" s="10">
        <f>IF(C41="","",IFERROR(VLOOKUP(C41,Должности!$A$2:$B$21,2,FALSE),"нет такого кода"))</f>
        <v/>
      </c>
      <c r="E41" s="8" t="n"/>
      <c r="F41" s="8" t="n"/>
      <c r="G41" s="8" t="n"/>
      <c r="H41" s="9" t="n"/>
      <c r="I41" s="9" t="n"/>
      <c r="J41" s="8" t="n"/>
      <c r="K41" s="9" t="n"/>
      <c r="L41" s="12">
        <f>IF(H41="","",ROUND((IF(I41="",H41,(H41+I41)/2)+K41)/IF(J41="на руки",0.87,1),0))</f>
        <v/>
      </c>
      <c r="M41" s="8" t="n"/>
      <c r="N41" s="10">
        <f>IF(B41="","",IF(TODAY()-B41&gt;92,"старше 3 мес.","ок"))</f>
        <v/>
      </c>
      <c r="O41" s="8" t="n"/>
    </row>
    <row r="42">
      <c r="A42" s="10">
        <f>IF(C42="","",ROW()-1)</f>
        <v/>
      </c>
      <c r="B42" s="13" t="n"/>
      <c r="C42" s="8" t="n"/>
      <c r="D42" s="10">
        <f>IF(C42="","",IFERROR(VLOOKUP(C42,Должности!$A$2:$B$21,2,FALSE),"нет такого кода"))</f>
        <v/>
      </c>
      <c r="E42" s="8" t="n"/>
      <c r="F42" s="8" t="n"/>
      <c r="G42" s="8" t="n"/>
      <c r="H42" s="9" t="n"/>
      <c r="I42" s="9" t="n"/>
      <c r="J42" s="8" t="n"/>
      <c r="K42" s="9" t="n"/>
      <c r="L42" s="12">
        <f>IF(H42="","",ROUND((IF(I42="",H42,(H42+I42)/2)+K42)/IF(J42="на руки",0.87,1),0))</f>
        <v/>
      </c>
      <c r="M42" s="8" t="n"/>
      <c r="N42" s="10">
        <f>IF(B42="","",IF(TODAY()-B42&gt;92,"старше 3 мес.","ок"))</f>
        <v/>
      </c>
      <c r="O42" s="8" t="n"/>
    </row>
    <row r="43">
      <c r="A43" s="10">
        <f>IF(C43="","",ROW()-1)</f>
        <v/>
      </c>
      <c r="B43" s="13" t="n"/>
      <c r="C43" s="8" t="n"/>
      <c r="D43" s="10">
        <f>IF(C43="","",IFERROR(VLOOKUP(C43,Должности!$A$2:$B$21,2,FALSE),"нет такого кода"))</f>
        <v/>
      </c>
      <c r="E43" s="8" t="n"/>
      <c r="F43" s="8" t="n"/>
      <c r="G43" s="8" t="n"/>
      <c r="H43" s="9" t="n"/>
      <c r="I43" s="9" t="n"/>
      <c r="J43" s="8" t="n"/>
      <c r="K43" s="9" t="n"/>
      <c r="L43" s="12">
        <f>IF(H43="","",ROUND((IF(I43="",H43,(H43+I43)/2)+K43)/IF(J43="на руки",0.87,1),0))</f>
        <v/>
      </c>
      <c r="M43" s="8" t="n"/>
      <c r="N43" s="10">
        <f>IF(B43="","",IF(TODAY()-B43&gt;92,"старше 3 мес.","ок"))</f>
        <v/>
      </c>
      <c r="O43" s="8" t="n"/>
    </row>
    <row r="44">
      <c r="A44" s="10">
        <f>IF(C44="","",ROW()-1)</f>
        <v/>
      </c>
      <c r="B44" s="13" t="n"/>
      <c r="C44" s="8" t="n"/>
      <c r="D44" s="10">
        <f>IF(C44="","",IFERROR(VLOOKUP(C44,Должности!$A$2:$B$21,2,FALSE),"нет такого кода"))</f>
        <v/>
      </c>
      <c r="E44" s="8" t="n"/>
      <c r="F44" s="8" t="n"/>
      <c r="G44" s="8" t="n"/>
      <c r="H44" s="9" t="n"/>
      <c r="I44" s="9" t="n"/>
      <c r="J44" s="8" t="n"/>
      <c r="K44" s="9" t="n"/>
      <c r="L44" s="12">
        <f>IF(H44="","",ROUND((IF(I44="",H44,(H44+I44)/2)+K44)/IF(J44="на руки",0.87,1),0))</f>
        <v/>
      </c>
      <c r="M44" s="8" t="n"/>
      <c r="N44" s="10">
        <f>IF(B44="","",IF(TODAY()-B44&gt;92,"старше 3 мес.","ок"))</f>
        <v/>
      </c>
      <c r="O44" s="8" t="n"/>
    </row>
    <row r="45">
      <c r="A45" s="10">
        <f>IF(C45="","",ROW()-1)</f>
        <v/>
      </c>
      <c r="B45" s="13" t="n"/>
      <c r="C45" s="8" t="n"/>
      <c r="D45" s="10">
        <f>IF(C45="","",IFERROR(VLOOKUP(C45,Должности!$A$2:$B$21,2,FALSE),"нет такого кода"))</f>
        <v/>
      </c>
      <c r="E45" s="8" t="n"/>
      <c r="F45" s="8" t="n"/>
      <c r="G45" s="8" t="n"/>
      <c r="H45" s="9" t="n"/>
      <c r="I45" s="9" t="n"/>
      <c r="J45" s="8" t="n"/>
      <c r="K45" s="9" t="n"/>
      <c r="L45" s="12">
        <f>IF(H45="","",ROUND((IF(I45="",H45,(H45+I45)/2)+K45)/IF(J45="на руки",0.87,1),0))</f>
        <v/>
      </c>
      <c r="M45" s="8" t="n"/>
      <c r="N45" s="10">
        <f>IF(B45="","",IF(TODAY()-B45&gt;92,"старше 3 мес.","ок"))</f>
        <v/>
      </c>
      <c r="O45" s="8" t="n"/>
    </row>
    <row r="46">
      <c r="A46" s="10">
        <f>IF(C46="","",ROW()-1)</f>
        <v/>
      </c>
      <c r="B46" s="13" t="n"/>
      <c r="C46" s="8" t="n"/>
      <c r="D46" s="10">
        <f>IF(C46="","",IFERROR(VLOOKUP(C46,Должности!$A$2:$B$21,2,FALSE),"нет такого кода"))</f>
        <v/>
      </c>
      <c r="E46" s="8" t="n"/>
      <c r="F46" s="8" t="n"/>
      <c r="G46" s="8" t="n"/>
      <c r="H46" s="9" t="n"/>
      <c r="I46" s="9" t="n"/>
      <c r="J46" s="8" t="n"/>
      <c r="K46" s="9" t="n"/>
      <c r="L46" s="12">
        <f>IF(H46="","",ROUND((IF(I46="",H46,(H46+I46)/2)+K46)/IF(J46="на руки",0.87,1),0))</f>
        <v/>
      </c>
      <c r="M46" s="8" t="n"/>
      <c r="N46" s="10">
        <f>IF(B46="","",IF(TODAY()-B46&gt;92,"старше 3 мес.","ок"))</f>
        <v/>
      </c>
      <c r="O46" s="8" t="n"/>
    </row>
    <row r="47">
      <c r="A47" s="10">
        <f>IF(C47="","",ROW()-1)</f>
        <v/>
      </c>
      <c r="B47" s="13" t="n"/>
      <c r="C47" s="8" t="n"/>
      <c r="D47" s="10">
        <f>IF(C47="","",IFERROR(VLOOKUP(C47,Должности!$A$2:$B$21,2,FALSE),"нет такого кода"))</f>
        <v/>
      </c>
      <c r="E47" s="8" t="n"/>
      <c r="F47" s="8" t="n"/>
      <c r="G47" s="8" t="n"/>
      <c r="H47" s="9" t="n"/>
      <c r="I47" s="9" t="n"/>
      <c r="J47" s="8" t="n"/>
      <c r="K47" s="9" t="n"/>
      <c r="L47" s="12">
        <f>IF(H47="","",ROUND((IF(I47="",H47,(H47+I47)/2)+K47)/IF(J47="на руки",0.87,1),0))</f>
        <v/>
      </c>
      <c r="M47" s="8" t="n"/>
      <c r="N47" s="10">
        <f>IF(B47="","",IF(TODAY()-B47&gt;92,"старше 3 мес.","ок"))</f>
        <v/>
      </c>
      <c r="O47" s="8" t="n"/>
    </row>
    <row r="48">
      <c r="A48" s="10">
        <f>IF(C48="","",ROW()-1)</f>
        <v/>
      </c>
      <c r="B48" s="13" t="n"/>
      <c r="C48" s="8" t="n"/>
      <c r="D48" s="10">
        <f>IF(C48="","",IFERROR(VLOOKUP(C48,Должности!$A$2:$B$21,2,FALSE),"нет такого кода"))</f>
        <v/>
      </c>
      <c r="E48" s="8" t="n"/>
      <c r="F48" s="8" t="n"/>
      <c r="G48" s="8" t="n"/>
      <c r="H48" s="9" t="n"/>
      <c r="I48" s="9" t="n"/>
      <c r="J48" s="8" t="n"/>
      <c r="K48" s="9" t="n"/>
      <c r="L48" s="12">
        <f>IF(H48="","",ROUND((IF(I48="",H48,(H48+I48)/2)+K48)/IF(J48="на руки",0.87,1),0))</f>
        <v/>
      </c>
      <c r="M48" s="8" t="n"/>
      <c r="N48" s="10">
        <f>IF(B48="","",IF(TODAY()-B48&gt;92,"старше 3 мес.","ок"))</f>
        <v/>
      </c>
      <c r="O48" s="8" t="n"/>
    </row>
    <row r="49">
      <c r="A49" s="10">
        <f>IF(C49="","",ROW()-1)</f>
        <v/>
      </c>
      <c r="B49" s="13" t="n"/>
      <c r="C49" s="8" t="n"/>
      <c r="D49" s="10">
        <f>IF(C49="","",IFERROR(VLOOKUP(C49,Должности!$A$2:$B$21,2,FALSE),"нет такого кода"))</f>
        <v/>
      </c>
      <c r="E49" s="8" t="n"/>
      <c r="F49" s="8" t="n"/>
      <c r="G49" s="8" t="n"/>
      <c r="H49" s="9" t="n"/>
      <c r="I49" s="9" t="n"/>
      <c r="J49" s="8" t="n"/>
      <c r="K49" s="9" t="n"/>
      <c r="L49" s="12">
        <f>IF(H49="","",ROUND((IF(I49="",H49,(H49+I49)/2)+K49)/IF(J49="на руки",0.87,1),0))</f>
        <v/>
      </c>
      <c r="M49" s="8" t="n"/>
      <c r="N49" s="10">
        <f>IF(B49="","",IF(TODAY()-B49&gt;92,"старше 3 мес.","ок"))</f>
        <v/>
      </c>
      <c r="O49" s="8" t="n"/>
    </row>
    <row r="50">
      <c r="A50" s="10">
        <f>IF(C50="","",ROW()-1)</f>
        <v/>
      </c>
      <c r="B50" s="13" t="n"/>
      <c r="C50" s="8" t="n"/>
      <c r="D50" s="10">
        <f>IF(C50="","",IFERROR(VLOOKUP(C50,Должности!$A$2:$B$21,2,FALSE),"нет такого кода"))</f>
        <v/>
      </c>
      <c r="E50" s="8" t="n"/>
      <c r="F50" s="8" t="n"/>
      <c r="G50" s="8" t="n"/>
      <c r="H50" s="9" t="n"/>
      <c r="I50" s="9" t="n"/>
      <c r="J50" s="8" t="n"/>
      <c r="K50" s="9" t="n"/>
      <c r="L50" s="12">
        <f>IF(H50="","",ROUND((IF(I50="",H50,(H50+I50)/2)+K50)/IF(J50="на руки",0.87,1),0))</f>
        <v/>
      </c>
      <c r="M50" s="8" t="n"/>
      <c r="N50" s="10">
        <f>IF(B50="","",IF(TODAY()-B50&gt;92,"старше 3 мес.","ок"))</f>
        <v/>
      </c>
      <c r="O50" s="8" t="n"/>
    </row>
    <row r="51">
      <c r="A51" s="10">
        <f>IF(C51="","",ROW()-1)</f>
        <v/>
      </c>
      <c r="B51" s="13" t="n"/>
      <c r="C51" s="8" t="n"/>
      <c r="D51" s="10">
        <f>IF(C51="","",IFERROR(VLOOKUP(C51,Должности!$A$2:$B$21,2,FALSE),"нет такого кода"))</f>
        <v/>
      </c>
      <c r="E51" s="8" t="n"/>
      <c r="F51" s="8" t="n"/>
      <c r="G51" s="8" t="n"/>
      <c r="H51" s="9" t="n"/>
      <c r="I51" s="9" t="n"/>
      <c r="J51" s="8" t="n"/>
      <c r="K51" s="9" t="n"/>
      <c r="L51" s="12">
        <f>IF(H51="","",ROUND((IF(I51="",H51,(H51+I51)/2)+K51)/IF(J51="на руки",0.87,1),0))</f>
        <v/>
      </c>
      <c r="M51" s="8" t="n"/>
      <c r="N51" s="10">
        <f>IF(B51="","",IF(TODAY()-B51&gt;92,"старше 3 мес.","ок"))</f>
        <v/>
      </c>
      <c r="O51" s="8" t="n"/>
    </row>
    <row r="52">
      <c r="A52" s="10">
        <f>IF(C52="","",ROW()-1)</f>
        <v/>
      </c>
      <c r="B52" s="13" t="n"/>
      <c r="C52" s="8" t="n"/>
      <c r="D52" s="10">
        <f>IF(C52="","",IFERROR(VLOOKUP(C52,Должности!$A$2:$B$21,2,FALSE),"нет такого кода"))</f>
        <v/>
      </c>
      <c r="E52" s="8" t="n"/>
      <c r="F52" s="8" t="n"/>
      <c r="G52" s="8" t="n"/>
      <c r="H52" s="9" t="n"/>
      <c r="I52" s="9" t="n"/>
      <c r="J52" s="8" t="n"/>
      <c r="K52" s="9" t="n"/>
      <c r="L52" s="12">
        <f>IF(H52="","",ROUND((IF(I52="",H52,(H52+I52)/2)+K52)/IF(J52="на руки",0.87,1),0))</f>
        <v/>
      </c>
      <c r="M52" s="8" t="n"/>
      <c r="N52" s="10">
        <f>IF(B52="","",IF(TODAY()-B52&gt;92,"старше 3 мес.","ок"))</f>
        <v/>
      </c>
      <c r="O52" s="8" t="n"/>
    </row>
    <row r="53">
      <c r="A53" s="10">
        <f>IF(C53="","",ROW()-1)</f>
        <v/>
      </c>
      <c r="B53" s="13" t="n"/>
      <c r="C53" s="8" t="n"/>
      <c r="D53" s="10">
        <f>IF(C53="","",IFERROR(VLOOKUP(C53,Должности!$A$2:$B$21,2,FALSE),"нет такого кода"))</f>
        <v/>
      </c>
      <c r="E53" s="8" t="n"/>
      <c r="F53" s="8" t="n"/>
      <c r="G53" s="8" t="n"/>
      <c r="H53" s="9" t="n"/>
      <c r="I53" s="9" t="n"/>
      <c r="J53" s="8" t="n"/>
      <c r="K53" s="9" t="n"/>
      <c r="L53" s="12">
        <f>IF(H53="","",ROUND((IF(I53="",H53,(H53+I53)/2)+K53)/IF(J53="на руки",0.87,1),0))</f>
        <v/>
      </c>
      <c r="M53" s="8" t="n"/>
      <c r="N53" s="10">
        <f>IF(B53="","",IF(TODAY()-B53&gt;92,"старше 3 мес.","ок"))</f>
        <v/>
      </c>
      <c r="O53" s="8" t="n"/>
    </row>
    <row r="54">
      <c r="A54" s="10">
        <f>IF(C54="","",ROW()-1)</f>
        <v/>
      </c>
      <c r="B54" s="13" t="n"/>
      <c r="C54" s="8" t="n"/>
      <c r="D54" s="10">
        <f>IF(C54="","",IFERROR(VLOOKUP(C54,Должности!$A$2:$B$21,2,FALSE),"нет такого кода"))</f>
        <v/>
      </c>
      <c r="E54" s="8" t="n"/>
      <c r="F54" s="8" t="n"/>
      <c r="G54" s="8" t="n"/>
      <c r="H54" s="9" t="n"/>
      <c r="I54" s="9" t="n"/>
      <c r="J54" s="8" t="n"/>
      <c r="K54" s="9" t="n"/>
      <c r="L54" s="12">
        <f>IF(H54="","",ROUND((IF(I54="",H54,(H54+I54)/2)+K54)/IF(J54="на руки",0.87,1),0))</f>
        <v/>
      </c>
      <c r="M54" s="8" t="n"/>
      <c r="N54" s="10">
        <f>IF(B54="","",IF(TODAY()-B54&gt;92,"старше 3 мес.","ок"))</f>
        <v/>
      </c>
      <c r="O54" s="8" t="n"/>
    </row>
    <row r="55">
      <c r="A55" s="10">
        <f>IF(C55="","",ROW()-1)</f>
        <v/>
      </c>
      <c r="B55" s="13" t="n"/>
      <c r="C55" s="8" t="n"/>
      <c r="D55" s="10">
        <f>IF(C55="","",IFERROR(VLOOKUP(C55,Должности!$A$2:$B$21,2,FALSE),"нет такого кода"))</f>
        <v/>
      </c>
      <c r="E55" s="8" t="n"/>
      <c r="F55" s="8" t="n"/>
      <c r="G55" s="8" t="n"/>
      <c r="H55" s="9" t="n"/>
      <c r="I55" s="9" t="n"/>
      <c r="J55" s="8" t="n"/>
      <c r="K55" s="9" t="n"/>
      <c r="L55" s="12">
        <f>IF(H55="","",ROUND((IF(I55="",H55,(H55+I55)/2)+K55)/IF(J55="на руки",0.87,1),0))</f>
        <v/>
      </c>
      <c r="M55" s="8" t="n"/>
      <c r="N55" s="10">
        <f>IF(B55="","",IF(TODAY()-B55&gt;92,"старше 3 мес.","ок"))</f>
        <v/>
      </c>
      <c r="O55" s="8" t="n"/>
    </row>
    <row r="56">
      <c r="A56" s="10">
        <f>IF(C56="","",ROW()-1)</f>
        <v/>
      </c>
      <c r="B56" s="13" t="n"/>
      <c r="C56" s="8" t="n"/>
      <c r="D56" s="10">
        <f>IF(C56="","",IFERROR(VLOOKUP(C56,Должности!$A$2:$B$21,2,FALSE),"нет такого кода"))</f>
        <v/>
      </c>
      <c r="E56" s="8" t="n"/>
      <c r="F56" s="8" t="n"/>
      <c r="G56" s="8" t="n"/>
      <c r="H56" s="9" t="n"/>
      <c r="I56" s="9" t="n"/>
      <c r="J56" s="8" t="n"/>
      <c r="K56" s="9" t="n"/>
      <c r="L56" s="12">
        <f>IF(H56="","",ROUND((IF(I56="",H56,(H56+I56)/2)+K56)/IF(J56="на руки",0.87,1),0))</f>
        <v/>
      </c>
      <c r="M56" s="8" t="n"/>
      <c r="N56" s="10">
        <f>IF(B56="","",IF(TODAY()-B56&gt;92,"старше 3 мес.","ок"))</f>
        <v/>
      </c>
      <c r="O56" s="8" t="n"/>
    </row>
    <row r="57">
      <c r="A57" s="10">
        <f>IF(C57="","",ROW()-1)</f>
        <v/>
      </c>
      <c r="B57" s="13" t="n"/>
      <c r="C57" s="8" t="n"/>
      <c r="D57" s="10">
        <f>IF(C57="","",IFERROR(VLOOKUP(C57,Должности!$A$2:$B$21,2,FALSE),"нет такого кода"))</f>
        <v/>
      </c>
      <c r="E57" s="8" t="n"/>
      <c r="F57" s="8" t="n"/>
      <c r="G57" s="8" t="n"/>
      <c r="H57" s="9" t="n"/>
      <c r="I57" s="9" t="n"/>
      <c r="J57" s="8" t="n"/>
      <c r="K57" s="9" t="n"/>
      <c r="L57" s="12">
        <f>IF(H57="","",ROUND((IF(I57="",H57,(H57+I57)/2)+K57)/IF(J57="на руки",0.87,1),0))</f>
        <v/>
      </c>
      <c r="M57" s="8" t="n"/>
      <c r="N57" s="10">
        <f>IF(B57="","",IF(TODAY()-B57&gt;92,"старше 3 мес.","ок"))</f>
        <v/>
      </c>
      <c r="O57" s="8" t="n"/>
    </row>
    <row r="58">
      <c r="A58" s="10">
        <f>IF(C58="","",ROW()-1)</f>
        <v/>
      </c>
      <c r="B58" s="13" t="n"/>
      <c r="C58" s="8" t="n"/>
      <c r="D58" s="10">
        <f>IF(C58="","",IFERROR(VLOOKUP(C58,Должности!$A$2:$B$21,2,FALSE),"нет такого кода"))</f>
        <v/>
      </c>
      <c r="E58" s="8" t="n"/>
      <c r="F58" s="8" t="n"/>
      <c r="G58" s="8" t="n"/>
      <c r="H58" s="9" t="n"/>
      <c r="I58" s="9" t="n"/>
      <c r="J58" s="8" t="n"/>
      <c r="K58" s="9" t="n"/>
      <c r="L58" s="12">
        <f>IF(H58="","",ROUND((IF(I58="",H58,(H58+I58)/2)+K58)/IF(J58="на руки",0.87,1),0))</f>
        <v/>
      </c>
      <c r="M58" s="8" t="n"/>
      <c r="N58" s="10">
        <f>IF(B58="","",IF(TODAY()-B58&gt;92,"старше 3 мес.","ок"))</f>
        <v/>
      </c>
      <c r="O58" s="8" t="n"/>
    </row>
    <row r="59">
      <c r="A59" s="10">
        <f>IF(C59="","",ROW()-1)</f>
        <v/>
      </c>
      <c r="B59" s="13" t="n"/>
      <c r="C59" s="8" t="n"/>
      <c r="D59" s="10">
        <f>IF(C59="","",IFERROR(VLOOKUP(C59,Должности!$A$2:$B$21,2,FALSE),"нет такого кода"))</f>
        <v/>
      </c>
      <c r="E59" s="8" t="n"/>
      <c r="F59" s="8" t="n"/>
      <c r="G59" s="8" t="n"/>
      <c r="H59" s="9" t="n"/>
      <c r="I59" s="9" t="n"/>
      <c r="J59" s="8" t="n"/>
      <c r="K59" s="9" t="n"/>
      <c r="L59" s="12">
        <f>IF(H59="","",ROUND((IF(I59="",H59,(H59+I59)/2)+K59)/IF(J59="на руки",0.87,1),0))</f>
        <v/>
      </c>
      <c r="M59" s="8" t="n"/>
      <c r="N59" s="10">
        <f>IF(B59="","",IF(TODAY()-B59&gt;92,"старше 3 мес.","ок"))</f>
        <v/>
      </c>
      <c r="O59" s="8" t="n"/>
    </row>
    <row r="60">
      <c r="A60" s="10">
        <f>IF(C60="","",ROW()-1)</f>
        <v/>
      </c>
      <c r="B60" s="13" t="n"/>
      <c r="C60" s="8" t="n"/>
      <c r="D60" s="10">
        <f>IF(C60="","",IFERROR(VLOOKUP(C60,Должности!$A$2:$B$21,2,FALSE),"нет такого кода"))</f>
        <v/>
      </c>
      <c r="E60" s="8" t="n"/>
      <c r="F60" s="8" t="n"/>
      <c r="G60" s="8" t="n"/>
      <c r="H60" s="9" t="n"/>
      <c r="I60" s="9" t="n"/>
      <c r="J60" s="8" t="n"/>
      <c r="K60" s="9" t="n"/>
      <c r="L60" s="12">
        <f>IF(H60="","",ROUND((IF(I60="",H60,(H60+I60)/2)+K60)/IF(J60="на руки",0.87,1),0))</f>
        <v/>
      </c>
      <c r="M60" s="8" t="n"/>
      <c r="N60" s="10">
        <f>IF(B60="","",IF(TODAY()-B60&gt;92,"старше 3 мес.","ок"))</f>
        <v/>
      </c>
      <c r="O60" s="8" t="n"/>
    </row>
    <row r="61">
      <c r="A61" s="10">
        <f>IF(C61="","",ROW()-1)</f>
        <v/>
      </c>
      <c r="B61" s="13" t="n"/>
      <c r="C61" s="8" t="n"/>
      <c r="D61" s="10">
        <f>IF(C61="","",IFERROR(VLOOKUP(C61,Должности!$A$2:$B$21,2,FALSE),"нет такого кода"))</f>
        <v/>
      </c>
      <c r="E61" s="8" t="n"/>
      <c r="F61" s="8" t="n"/>
      <c r="G61" s="8" t="n"/>
      <c r="H61" s="9" t="n"/>
      <c r="I61" s="9" t="n"/>
      <c r="J61" s="8" t="n"/>
      <c r="K61" s="9" t="n"/>
      <c r="L61" s="12">
        <f>IF(H61="","",ROUND((IF(I61="",H61,(H61+I61)/2)+K61)/IF(J61="на руки",0.87,1),0))</f>
        <v/>
      </c>
      <c r="M61" s="8" t="n"/>
      <c r="N61" s="10">
        <f>IF(B61="","",IF(TODAY()-B61&gt;92,"старше 3 мес.","ок"))</f>
        <v/>
      </c>
      <c r="O61" s="8" t="n"/>
    </row>
    <row r="62">
      <c r="A62" s="10">
        <f>IF(C62="","",ROW()-1)</f>
        <v/>
      </c>
      <c r="B62" s="13" t="n"/>
      <c r="C62" s="8" t="n"/>
      <c r="D62" s="10">
        <f>IF(C62="","",IFERROR(VLOOKUP(C62,Должности!$A$2:$B$21,2,FALSE),"нет такого кода"))</f>
        <v/>
      </c>
      <c r="E62" s="8" t="n"/>
      <c r="F62" s="8" t="n"/>
      <c r="G62" s="8" t="n"/>
      <c r="H62" s="9" t="n"/>
      <c r="I62" s="9" t="n"/>
      <c r="J62" s="8" t="n"/>
      <c r="K62" s="9" t="n"/>
      <c r="L62" s="12">
        <f>IF(H62="","",ROUND((IF(I62="",H62,(H62+I62)/2)+K62)/IF(J62="на руки",0.87,1),0))</f>
        <v/>
      </c>
      <c r="M62" s="8" t="n"/>
      <c r="N62" s="10">
        <f>IF(B62="","",IF(TODAY()-B62&gt;92,"старше 3 мес.","ок"))</f>
        <v/>
      </c>
      <c r="O62" s="8" t="n"/>
    </row>
    <row r="63">
      <c r="A63" s="10">
        <f>IF(C63="","",ROW()-1)</f>
        <v/>
      </c>
      <c r="B63" s="13" t="n"/>
      <c r="C63" s="8" t="n"/>
      <c r="D63" s="10">
        <f>IF(C63="","",IFERROR(VLOOKUP(C63,Должности!$A$2:$B$21,2,FALSE),"нет такого кода"))</f>
        <v/>
      </c>
      <c r="E63" s="8" t="n"/>
      <c r="F63" s="8" t="n"/>
      <c r="G63" s="8" t="n"/>
      <c r="H63" s="9" t="n"/>
      <c r="I63" s="9" t="n"/>
      <c r="J63" s="8" t="n"/>
      <c r="K63" s="9" t="n"/>
      <c r="L63" s="12">
        <f>IF(H63="","",ROUND((IF(I63="",H63,(H63+I63)/2)+K63)/IF(J63="на руки",0.87,1),0))</f>
        <v/>
      </c>
      <c r="M63" s="8" t="n"/>
      <c r="N63" s="10">
        <f>IF(B63="","",IF(TODAY()-B63&gt;92,"старше 3 мес.","ок"))</f>
        <v/>
      </c>
      <c r="O63" s="8" t="n"/>
    </row>
    <row r="64">
      <c r="A64" s="10">
        <f>IF(C64="","",ROW()-1)</f>
        <v/>
      </c>
      <c r="B64" s="13" t="n"/>
      <c r="C64" s="8" t="n"/>
      <c r="D64" s="10">
        <f>IF(C64="","",IFERROR(VLOOKUP(C64,Должности!$A$2:$B$21,2,FALSE),"нет такого кода"))</f>
        <v/>
      </c>
      <c r="E64" s="8" t="n"/>
      <c r="F64" s="8" t="n"/>
      <c r="G64" s="8" t="n"/>
      <c r="H64" s="9" t="n"/>
      <c r="I64" s="9" t="n"/>
      <c r="J64" s="8" t="n"/>
      <c r="K64" s="9" t="n"/>
      <c r="L64" s="12">
        <f>IF(H64="","",ROUND((IF(I64="",H64,(H64+I64)/2)+K64)/IF(J64="на руки",0.87,1),0))</f>
        <v/>
      </c>
      <c r="M64" s="8" t="n"/>
      <c r="N64" s="10">
        <f>IF(B64="","",IF(TODAY()-B64&gt;92,"старше 3 мес.","ок"))</f>
        <v/>
      </c>
      <c r="O64" s="8" t="n"/>
    </row>
    <row r="65">
      <c r="A65" s="10">
        <f>IF(C65="","",ROW()-1)</f>
        <v/>
      </c>
      <c r="B65" s="13" t="n"/>
      <c r="C65" s="8" t="n"/>
      <c r="D65" s="10">
        <f>IF(C65="","",IFERROR(VLOOKUP(C65,Должности!$A$2:$B$21,2,FALSE),"нет такого кода"))</f>
        <v/>
      </c>
      <c r="E65" s="8" t="n"/>
      <c r="F65" s="8" t="n"/>
      <c r="G65" s="8" t="n"/>
      <c r="H65" s="9" t="n"/>
      <c r="I65" s="9" t="n"/>
      <c r="J65" s="8" t="n"/>
      <c r="K65" s="9" t="n"/>
      <c r="L65" s="12">
        <f>IF(H65="","",ROUND((IF(I65="",H65,(H65+I65)/2)+K65)/IF(J65="на руки",0.87,1),0))</f>
        <v/>
      </c>
      <c r="M65" s="8" t="n"/>
      <c r="N65" s="10">
        <f>IF(B65="","",IF(TODAY()-B65&gt;92,"старше 3 мес.","ок"))</f>
        <v/>
      </c>
      <c r="O65" s="8" t="n"/>
    </row>
    <row r="66">
      <c r="A66" s="10">
        <f>IF(C66="","",ROW()-1)</f>
        <v/>
      </c>
      <c r="B66" s="13" t="n"/>
      <c r="C66" s="8" t="n"/>
      <c r="D66" s="10">
        <f>IF(C66="","",IFERROR(VLOOKUP(C66,Должности!$A$2:$B$21,2,FALSE),"нет такого кода"))</f>
        <v/>
      </c>
      <c r="E66" s="8" t="n"/>
      <c r="F66" s="8" t="n"/>
      <c r="G66" s="8" t="n"/>
      <c r="H66" s="9" t="n"/>
      <c r="I66" s="9" t="n"/>
      <c r="J66" s="8" t="n"/>
      <c r="K66" s="9" t="n"/>
      <c r="L66" s="12">
        <f>IF(H66="","",ROUND((IF(I66="",H66,(H66+I66)/2)+K66)/IF(J66="на руки",0.87,1),0))</f>
        <v/>
      </c>
      <c r="M66" s="8" t="n"/>
      <c r="N66" s="10">
        <f>IF(B66="","",IF(TODAY()-B66&gt;92,"старше 3 мес.","ок"))</f>
        <v/>
      </c>
      <c r="O66" s="8" t="n"/>
    </row>
    <row r="67">
      <c r="A67" s="10">
        <f>IF(C67="","",ROW()-1)</f>
        <v/>
      </c>
      <c r="B67" s="13" t="n"/>
      <c r="C67" s="8" t="n"/>
      <c r="D67" s="10">
        <f>IF(C67="","",IFERROR(VLOOKUP(C67,Должности!$A$2:$B$21,2,FALSE),"нет такого кода"))</f>
        <v/>
      </c>
      <c r="E67" s="8" t="n"/>
      <c r="F67" s="8" t="n"/>
      <c r="G67" s="8" t="n"/>
      <c r="H67" s="9" t="n"/>
      <c r="I67" s="9" t="n"/>
      <c r="J67" s="8" t="n"/>
      <c r="K67" s="9" t="n"/>
      <c r="L67" s="12">
        <f>IF(H67="","",ROUND((IF(I67="",H67,(H67+I67)/2)+K67)/IF(J67="на руки",0.87,1),0))</f>
        <v/>
      </c>
      <c r="M67" s="8" t="n"/>
      <c r="N67" s="10">
        <f>IF(B67="","",IF(TODAY()-B67&gt;92,"старше 3 мес.","ок"))</f>
        <v/>
      </c>
      <c r="O67" s="8" t="n"/>
    </row>
    <row r="68">
      <c r="A68" s="10">
        <f>IF(C68="","",ROW()-1)</f>
        <v/>
      </c>
      <c r="B68" s="13" t="n"/>
      <c r="C68" s="8" t="n"/>
      <c r="D68" s="10">
        <f>IF(C68="","",IFERROR(VLOOKUP(C68,Должности!$A$2:$B$21,2,FALSE),"нет такого кода"))</f>
        <v/>
      </c>
      <c r="E68" s="8" t="n"/>
      <c r="F68" s="8" t="n"/>
      <c r="G68" s="8" t="n"/>
      <c r="H68" s="9" t="n"/>
      <c r="I68" s="9" t="n"/>
      <c r="J68" s="8" t="n"/>
      <c r="K68" s="9" t="n"/>
      <c r="L68" s="12">
        <f>IF(H68="","",ROUND((IF(I68="",H68,(H68+I68)/2)+K68)/IF(J68="на руки",0.87,1),0))</f>
        <v/>
      </c>
      <c r="M68" s="8" t="n"/>
      <c r="N68" s="10">
        <f>IF(B68="","",IF(TODAY()-B68&gt;92,"старше 3 мес.","ок"))</f>
        <v/>
      </c>
      <c r="O68" s="8" t="n"/>
    </row>
    <row r="69">
      <c r="A69" s="10">
        <f>IF(C69="","",ROW()-1)</f>
        <v/>
      </c>
      <c r="B69" s="13" t="n"/>
      <c r="C69" s="8" t="n"/>
      <c r="D69" s="10">
        <f>IF(C69="","",IFERROR(VLOOKUP(C69,Должности!$A$2:$B$21,2,FALSE),"нет такого кода"))</f>
        <v/>
      </c>
      <c r="E69" s="8" t="n"/>
      <c r="F69" s="8" t="n"/>
      <c r="G69" s="8" t="n"/>
      <c r="H69" s="9" t="n"/>
      <c r="I69" s="9" t="n"/>
      <c r="J69" s="8" t="n"/>
      <c r="K69" s="9" t="n"/>
      <c r="L69" s="12">
        <f>IF(H69="","",ROUND((IF(I69="",H69,(H69+I69)/2)+K69)/IF(J69="на руки",0.87,1),0))</f>
        <v/>
      </c>
      <c r="M69" s="8" t="n"/>
      <c r="N69" s="10">
        <f>IF(B69="","",IF(TODAY()-B69&gt;92,"старше 3 мес.","ок"))</f>
        <v/>
      </c>
      <c r="O69" s="8" t="n"/>
    </row>
    <row r="70">
      <c r="A70" s="10">
        <f>IF(C70="","",ROW()-1)</f>
        <v/>
      </c>
      <c r="B70" s="13" t="n"/>
      <c r="C70" s="8" t="n"/>
      <c r="D70" s="10">
        <f>IF(C70="","",IFERROR(VLOOKUP(C70,Должности!$A$2:$B$21,2,FALSE),"нет такого кода"))</f>
        <v/>
      </c>
      <c r="E70" s="8" t="n"/>
      <c r="F70" s="8" t="n"/>
      <c r="G70" s="8" t="n"/>
      <c r="H70" s="9" t="n"/>
      <c r="I70" s="9" t="n"/>
      <c r="J70" s="8" t="n"/>
      <c r="K70" s="9" t="n"/>
      <c r="L70" s="12">
        <f>IF(H70="","",ROUND((IF(I70="",H70,(H70+I70)/2)+K70)/IF(J70="на руки",0.87,1),0))</f>
        <v/>
      </c>
      <c r="M70" s="8" t="n"/>
      <c r="N70" s="10">
        <f>IF(B70="","",IF(TODAY()-B70&gt;92,"старше 3 мес.","ок"))</f>
        <v/>
      </c>
      <c r="O70" s="8" t="n"/>
    </row>
    <row r="71">
      <c r="A71" s="10">
        <f>IF(C71="","",ROW()-1)</f>
        <v/>
      </c>
      <c r="B71" s="13" t="n"/>
      <c r="C71" s="8" t="n"/>
      <c r="D71" s="10">
        <f>IF(C71="","",IFERROR(VLOOKUP(C71,Должности!$A$2:$B$21,2,FALSE),"нет такого кода"))</f>
        <v/>
      </c>
      <c r="E71" s="8" t="n"/>
      <c r="F71" s="8" t="n"/>
      <c r="G71" s="8" t="n"/>
      <c r="H71" s="9" t="n"/>
      <c r="I71" s="9" t="n"/>
      <c r="J71" s="8" t="n"/>
      <c r="K71" s="9" t="n"/>
      <c r="L71" s="12">
        <f>IF(H71="","",ROUND((IF(I71="",H71,(H71+I71)/2)+K71)/IF(J71="на руки",0.87,1),0))</f>
        <v/>
      </c>
      <c r="M71" s="8" t="n"/>
      <c r="N71" s="10">
        <f>IF(B71="","",IF(TODAY()-B71&gt;92,"старше 3 мес.","ок"))</f>
        <v/>
      </c>
      <c r="O71" s="8" t="n"/>
    </row>
    <row r="72">
      <c r="A72" s="10">
        <f>IF(C72="","",ROW()-1)</f>
        <v/>
      </c>
      <c r="B72" s="13" t="n"/>
      <c r="C72" s="8" t="n"/>
      <c r="D72" s="10">
        <f>IF(C72="","",IFERROR(VLOOKUP(C72,Должности!$A$2:$B$21,2,FALSE),"нет такого кода"))</f>
        <v/>
      </c>
      <c r="E72" s="8" t="n"/>
      <c r="F72" s="8" t="n"/>
      <c r="G72" s="8" t="n"/>
      <c r="H72" s="9" t="n"/>
      <c r="I72" s="9" t="n"/>
      <c r="J72" s="8" t="n"/>
      <c r="K72" s="9" t="n"/>
      <c r="L72" s="12">
        <f>IF(H72="","",ROUND((IF(I72="",H72,(H72+I72)/2)+K72)/IF(J72="на руки",0.87,1),0))</f>
        <v/>
      </c>
      <c r="M72" s="8" t="n"/>
      <c r="N72" s="10">
        <f>IF(B72="","",IF(TODAY()-B72&gt;92,"старше 3 мес.","ок"))</f>
        <v/>
      </c>
      <c r="O72" s="8" t="n"/>
    </row>
    <row r="73">
      <c r="A73" s="10">
        <f>IF(C73="","",ROW()-1)</f>
        <v/>
      </c>
      <c r="B73" s="13" t="n"/>
      <c r="C73" s="8" t="n"/>
      <c r="D73" s="10">
        <f>IF(C73="","",IFERROR(VLOOKUP(C73,Должности!$A$2:$B$21,2,FALSE),"нет такого кода"))</f>
        <v/>
      </c>
      <c r="E73" s="8" t="n"/>
      <c r="F73" s="8" t="n"/>
      <c r="G73" s="8" t="n"/>
      <c r="H73" s="9" t="n"/>
      <c r="I73" s="9" t="n"/>
      <c r="J73" s="8" t="n"/>
      <c r="K73" s="9" t="n"/>
      <c r="L73" s="12">
        <f>IF(H73="","",ROUND((IF(I73="",H73,(H73+I73)/2)+K73)/IF(J73="на руки",0.87,1),0))</f>
        <v/>
      </c>
      <c r="M73" s="8" t="n"/>
      <c r="N73" s="10">
        <f>IF(B73="","",IF(TODAY()-B73&gt;92,"старше 3 мес.","ок"))</f>
        <v/>
      </c>
      <c r="O73" s="8" t="n"/>
    </row>
    <row r="74">
      <c r="A74" s="10">
        <f>IF(C74="","",ROW()-1)</f>
        <v/>
      </c>
      <c r="B74" s="13" t="n"/>
      <c r="C74" s="8" t="n"/>
      <c r="D74" s="10">
        <f>IF(C74="","",IFERROR(VLOOKUP(C74,Должности!$A$2:$B$21,2,FALSE),"нет такого кода"))</f>
        <v/>
      </c>
      <c r="E74" s="8" t="n"/>
      <c r="F74" s="8" t="n"/>
      <c r="G74" s="8" t="n"/>
      <c r="H74" s="9" t="n"/>
      <c r="I74" s="9" t="n"/>
      <c r="J74" s="8" t="n"/>
      <c r="K74" s="9" t="n"/>
      <c r="L74" s="12">
        <f>IF(H74="","",ROUND((IF(I74="",H74,(H74+I74)/2)+K74)/IF(J74="на руки",0.87,1),0))</f>
        <v/>
      </c>
      <c r="M74" s="8" t="n"/>
      <c r="N74" s="10">
        <f>IF(B74="","",IF(TODAY()-B74&gt;92,"старше 3 мес.","ок"))</f>
        <v/>
      </c>
      <c r="O74" s="8" t="n"/>
    </row>
    <row r="75">
      <c r="A75" s="10">
        <f>IF(C75="","",ROW()-1)</f>
        <v/>
      </c>
      <c r="B75" s="13" t="n"/>
      <c r="C75" s="8" t="n"/>
      <c r="D75" s="10">
        <f>IF(C75="","",IFERROR(VLOOKUP(C75,Должности!$A$2:$B$21,2,FALSE),"нет такого кода"))</f>
        <v/>
      </c>
      <c r="E75" s="8" t="n"/>
      <c r="F75" s="8" t="n"/>
      <c r="G75" s="8" t="n"/>
      <c r="H75" s="9" t="n"/>
      <c r="I75" s="9" t="n"/>
      <c r="J75" s="8" t="n"/>
      <c r="K75" s="9" t="n"/>
      <c r="L75" s="12">
        <f>IF(H75="","",ROUND((IF(I75="",H75,(H75+I75)/2)+K75)/IF(J75="на руки",0.87,1),0))</f>
        <v/>
      </c>
      <c r="M75" s="8" t="n"/>
      <c r="N75" s="10">
        <f>IF(B75="","",IF(TODAY()-B75&gt;92,"старше 3 мес.","ок"))</f>
        <v/>
      </c>
      <c r="O75" s="8" t="n"/>
    </row>
    <row r="76">
      <c r="A76" s="10">
        <f>IF(C76="","",ROW()-1)</f>
        <v/>
      </c>
      <c r="B76" s="13" t="n"/>
      <c r="C76" s="8" t="n"/>
      <c r="D76" s="10">
        <f>IF(C76="","",IFERROR(VLOOKUP(C76,Должности!$A$2:$B$21,2,FALSE),"нет такого кода"))</f>
        <v/>
      </c>
      <c r="E76" s="8" t="n"/>
      <c r="F76" s="8" t="n"/>
      <c r="G76" s="8" t="n"/>
      <c r="H76" s="9" t="n"/>
      <c r="I76" s="9" t="n"/>
      <c r="J76" s="8" t="n"/>
      <c r="K76" s="9" t="n"/>
      <c r="L76" s="12">
        <f>IF(H76="","",ROUND((IF(I76="",H76,(H76+I76)/2)+K76)/IF(J76="на руки",0.87,1),0))</f>
        <v/>
      </c>
      <c r="M76" s="8" t="n"/>
      <c r="N76" s="10">
        <f>IF(B76="","",IF(TODAY()-B76&gt;92,"старше 3 мес.","ок"))</f>
        <v/>
      </c>
      <c r="O76" s="8" t="n"/>
    </row>
    <row r="77">
      <c r="A77" s="10">
        <f>IF(C77="","",ROW()-1)</f>
        <v/>
      </c>
      <c r="B77" s="13" t="n"/>
      <c r="C77" s="8" t="n"/>
      <c r="D77" s="10">
        <f>IF(C77="","",IFERROR(VLOOKUP(C77,Должности!$A$2:$B$21,2,FALSE),"нет такого кода"))</f>
        <v/>
      </c>
      <c r="E77" s="8" t="n"/>
      <c r="F77" s="8" t="n"/>
      <c r="G77" s="8" t="n"/>
      <c r="H77" s="9" t="n"/>
      <c r="I77" s="9" t="n"/>
      <c r="J77" s="8" t="n"/>
      <c r="K77" s="9" t="n"/>
      <c r="L77" s="12">
        <f>IF(H77="","",ROUND((IF(I77="",H77,(H77+I77)/2)+K77)/IF(J77="на руки",0.87,1),0))</f>
        <v/>
      </c>
      <c r="M77" s="8" t="n"/>
      <c r="N77" s="10">
        <f>IF(B77="","",IF(TODAY()-B77&gt;92,"старше 3 мес.","ок"))</f>
        <v/>
      </c>
      <c r="O77" s="8" t="n"/>
    </row>
    <row r="78">
      <c r="A78" s="10">
        <f>IF(C78="","",ROW()-1)</f>
        <v/>
      </c>
      <c r="B78" s="13" t="n"/>
      <c r="C78" s="8" t="n"/>
      <c r="D78" s="10">
        <f>IF(C78="","",IFERROR(VLOOKUP(C78,Должности!$A$2:$B$21,2,FALSE),"нет такого кода"))</f>
        <v/>
      </c>
      <c r="E78" s="8" t="n"/>
      <c r="F78" s="8" t="n"/>
      <c r="G78" s="8" t="n"/>
      <c r="H78" s="9" t="n"/>
      <c r="I78" s="9" t="n"/>
      <c r="J78" s="8" t="n"/>
      <c r="K78" s="9" t="n"/>
      <c r="L78" s="12">
        <f>IF(H78="","",ROUND((IF(I78="",H78,(H78+I78)/2)+K78)/IF(J78="на руки",0.87,1),0))</f>
        <v/>
      </c>
      <c r="M78" s="8" t="n"/>
      <c r="N78" s="10">
        <f>IF(B78="","",IF(TODAY()-B78&gt;92,"старше 3 мес.","ок"))</f>
        <v/>
      </c>
      <c r="O78" s="8" t="n"/>
    </row>
    <row r="79">
      <c r="A79" s="10">
        <f>IF(C79="","",ROW()-1)</f>
        <v/>
      </c>
      <c r="B79" s="13" t="n"/>
      <c r="C79" s="8" t="n"/>
      <c r="D79" s="10">
        <f>IF(C79="","",IFERROR(VLOOKUP(C79,Должности!$A$2:$B$21,2,FALSE),"нет такого кода"))</f>
        <v/>
      </c>
      <c r="E79" s="8" t="n"/>
      <c r="F79" s="8" t="n"/>
      <c r="G79" s="8" t="n"/>
      <c r="H79" s="9" t="n"/>
      <c r="I79" s="9" t="n"/>
      <c r="J79" s="8" t="n"/>
      <c r="K79" s="9" t="n"/>
      <c r="L79" s="12">
        <f>IF(H79="","",ROUND((IF(I79="",H79,(H79+I79)/2)+K79)/IF(J79="на руки",0.87,1),0))</f>
        <v/>
      </c>
      <c r="M79" s="8" t="n"/>
      <c r="N79" s="10">
        <f>IF(B79="","",IF(TODAY()-B79&gt;92,"старше 3 мес.","ок"))</f>
        <v/>
      </c>
      <c r="O79" s="8" t="n"/>
    </row>
    <row r="80">
      <c r="A80" s="10">
        <f>IF(C80="","",ROW()-1)</f>
        <v/>
      </c>
      <c r="B80" s="13" t="n"/>
      <c r="C80" s="8" t="n"/>
      <c r="D80" s="10">
        <f>IF(C80="","",IFERROR(VLOOKUP(C80,Должности!$A$2:$B$21,2,FALSE),"нет такого кода"))</f>
        <v/>
      </c>
      <c r="E80" s="8" t="n"/>
      <c r="F80" s="8" t="n"/>
      <c r="G80" s="8" t="n"/>
      <c r="H80" s="9" t="n"/>
      <c r="I80" s="9" t="n"/>
      <c r="J80" s="8" t="n"/>
      <c r="K80" s="9" t="n"/>
      <c r="L80" s="12">
        <f>IF(H80="","",ROUND((IF(I80="",H80,(H80+I80)/2)+K80)/IF(J80="на руки",0.87,1),0))</f>
        <v/>
      </c>
      <c r="M80" s="8" t="n"/>
      <c r="N80" s="10">
        <f>IF(B80="","",IF(TODAY()-B80&gt;92,"старше 3 мес.","ок"))</f>
        <v/>
      </c>
      <c r="O80" s="8" t="n"/>
    </row>
    <row r="81">
      <c r="A81" s="10">
        <f>IF(C81="","",ROW()-1)</f>
        <v/>
      </c>
      <c r="B81" s="13" t="n"/>
      <c r="C81" s="8" t="n"/>
      <c r="D81" s="10">
        <f>IF(C81="","",IFERROR(VLOOKUP(C81,Должности!$A$2:$B$21,2,FALSE),"нет такого кода"))</f>
        <v/>
      </c>
      <c r="E81" s="8" t="n"/>
      <c r="F81" s="8" t="n"/>
      <c r="G81" s="8" t="n"/>
      <c r="H81" s="9" t="n"/>
      <c r="I81" s="9" t="n"/>
      <c r="J81" s="8" t="n"/>
      <c r="K81" s="9" t="n"/>
      <c r="L81" s="12">
        <f>IF(H81="","",ROUND((IF(I81="",H81,(H81+I81)/2)+K81)/IF(J81="на руки",0.87,1),0))</f>
        <v/>
      </c>
      <c r="M81" s="8" t="n"/>
      <c r="N81" s="10">
        <f>IF(B81="","",IF(TODAY()-B81&gt;92,"старше 3 мес.","ок"))</f>
        <v/>
      </c>
      <c r="O81" s="8" t="n"/>
    </row>
    <row r="82">
      <c r="A82" s="10">
        <f>IF(C82="","",ROW()-1)</f>
        <v/>
      </c>
      <c r="B82" s="13" t="n"/>
      <c r="C82" s="8" t="n"/>
      <c r="D82" s="10">
        <f>IF(C82="","",IFERROR(VLOOKUP(C82,Должности!$A$2:$B$21,2,FALSE),"нет такого кода"))</f>
        <v/>
      </c>
      <c r="E82" s="8" t="n"/>
      <c r="F82" s="8" t="n"/>
      <c r="G82" s="8" t="n"/>
      <c r="H82" s="9" t="n"/>
      <c r="I82" s="9" t="n"/>
      <c r="J82" s="8" t="n"/>
      <c r="K82" s="9" t="n"/>
      <c r="L82" s="12">
        <f>IF(H82="","",ROUND((IF(I82="",H82,(H82+I82)/2)+K82)/IF(J82="на руки",0.87,1),0))</f>
        <v/>
      </c>
      <c r="M82" s="8" t="n"/>
      <c r="N82" s="10">
        <f>IF(B82="","",IF(TODAY()-B82&gt;92,"старше 3 мес.","ок"))</f>
        <v/>
      </c>
      <c r="O82" s="8" t="n"/>
    </row>
    <row r="83">
      <c r="A83" s="10">
        <f>IF(C83="","",ROW()-1)</f>
        <v/>
      </c>
      <c r="B83" s="13" t="n"/>
      <c r="C83" s="8" t="n"/>
      <c r="D83" s="10">
        <f>IF(C83="","",IFERROR(VLOOKUP(C83,Должности!$A$2:$B$21,2,FALSE),"нет такого кода"))</f>
        <v/>
      </c>
      <c r="E83" s="8" t="n"/>
      <c r="F83" s="8" t="n"/>
      <c r="G83" s="8" t="n"/>
      <c r="H83" s="9" t="n"/>
      <c r="I83" s="9" t="n"/>
      <c r="J83" s="8" t="n"/>
      <c r="K83" s="9" t="n"/>
      <c r="L83" s="12">
        <f>IF(H83="","",ROUND((IF(I83="",H83,(H83+I83)/2)+K83)/IF(J83="на руки",0.87,1),0))</f>
        <v/>
      </c>
      <c r="M83" s="8" t="n"/>
      <c r="N83" s="10">
        <f>IF(B83="","",IF(TODAY()-B83&gt;92,"старше 3 мес.","ок"))</f>
        <v/>
      </c>
      <c r="O83" s="8" t="n"/>
    </row>
    <row r="84">
      <c r="A84" s="10">
        <f>IF(C84="","",ROW()-1)</f>
        <v/>
      </c>
      <c r="B84" s="13" t="n"/>
      <c r="C84" s="8" t="n"/>
      <c r="D84" s="10">
        <f>IF(C84="","",IFERROR(VLOOKUP(C84,Должности!$A$2:$B$21,2,FALSE),"нет такого кода"))</f>
        <v/>
      </c>
      <c r="E84" s="8" t="n"/>
      <c r="F84" s="8" t="n"/>
      <c r="G84" s="8" t="n"/>
      <c r="H84" s="9" t="n"/>
      <c r="I84" s="9" t="n"/>
      <c r="J84" s="8" t="n"/>
      <c r="K84" s="9" t="n"/>
      <c r="L84" s="12">
        <f>IF(H84="","",ROUND((IF(I84="",H84,(H84+I84)/2)+K84)/IF(J84="на руки",0.87,1),0))</f>
        <v/>
      </c>
      <c r="M84" s="8" t="n"/>
      <c r="N84" s="10">
        <f>IF(B84="","",IF(TODAY()-B84&gt;92,"старше 3 мес.","ок"))</f>
        <v/>
      </c>
      <c r="O84" s="8" t="n"/>
    </row>
    <row r="85">
      <c r="A85" s="10">
        <f>IF(C85="","",ROW()-1)</f>
        <v/>
      </c>
      <c r="B85" s="13" t="n"/>
      <c r="C85" s="8" t="n"/>
      <c r="D85" s="10">
        <f>IF(C85="","",IFERROR(VLOOKUP(C85,Должности!$A$2:$B$21,2,FALSE),"нет такого кода"))</f>
        <v/>
      </c>
      <c r="E85" s="8" t="n"/>
      <c r="F85" s="8" t="n"/>
      <c r="G85" s="8" t="n"/>
      <c r="H85" s="9" t="n"/>
      <c r="I85" s="9" t="n"/>
      <c r="J85" s="8" t="n"/>
      <c r="K85" s="9" t="n"/>
      <c r="L85" s="12">
        <f>IF(H85="","",ROUND((IF(I85="",H85,(H85+I85)/2)+K85)/IF(J85="на руки",0.87,1),0))</f>
        <v/>
      </c>
      <c r="M85" s="8" t="n"/>
      <c r="N85" s="10">
        <f>IF(B85="","",IF(TODAY()-B85&gt;92,"старше 3 мес.","ок"))</f>
        <v/>
      </c>
      <c r="O85" s="8" t="n"/>
    </row>
    <row r="86">
      <c r="A86" s="10">
        <f>IF(C86="","",ROW()-1)</f>
        <v/>
      </c>
      <c r="B86" s="13" t="n"/>
      <c r="C86" s="8" t="n"/>
      <c r="D86" s="10">
        <f>IF(C86="","",IFERROR(VLOOKUP(C86,Должности!$A$2:$B$21,2,FALSE),"нет такого кода"))</f>
        <v/>
      </c>
      <c r="E86" s="8" t="n"/>
      <c r="F86" s="8" t="n"/>
      <c r="G86" s="8" t="n"/>
      <c r="H86" s="9" t="n"/>
      <c r="I86" s="9" t="n"/>
      <c r="J86" s="8" t="n"/>
      <c r="K86" s="9" t="n"/>
      <c r="L86" s="12">
        <f>IF(H86="","",ROUND((IF(I86="",H86,(H86+I86)/2)+K86)/IF(J86="на руки",0.87,1),0))</f>
        <v/>
      </c>
      <c r="M86" s="8" t="n"/>
      <c r="N86" s="10">
        <f>IF(B86="","",IF(TODAY()-B86&gt;92,"старше 3 мес.","ок"))</f>
        <v/>
      </c>
      <c r="O86" s="8" t="n"/>
    </row>
    <row r="87">
      <c r="A87" s="10">
        <f>IF(C87="","",ROW()-1)</f>
        <v/>
      </c>
      <c r="B87" s="13" t="n"/>
      <c r="C87" s="8" t="n"/>
      <c r="D87" s="10">
        <f>IF(C87="","",IFERROR(VLOOKUP(C87,Должности!$A$2:$B$21,2,FALSE),"нет такого кода"))</f>
        <v/>
      </c>
      <c r="E87" s="8" t="n"/>
      <c r="F87" s="8" t="n"/>
      <c r="G87" s="8" t="n"/>
      <c r="H87" s="9" t="n"/>
      <c r="I87" s="9" t="n"/>
      <c r="J87" s="8" t="n"/>
      <c r="K87" s="9" t="n"/>
      <c r="L87" s="12">
        <f>IF(H87="","",ROUND((IF(I87="",H87,(H87+I87)/2)+K87)/IF(J87="на руки",0.87,1),0))</f>
        <v/>
      </c>
      <c r="M87" s="8" t="n"/>
      <c r="N87" s="10">
        <f>IF(B87="","",IF(TODAY()-B87&gt;92,"старше 3 мес.","ок"))</f>
        <v/>
      </c>
      <c r="O87" s="8" t="n"/>
    </row>
    <row r="88">
      <c r="A88" s="10">
        <f>IF(C88="","",ROW()-1)</f>
        <v/>
      </c>
      <c r="B88" s="13" t="n"/>
      <c r="C88" s="8" t="n"/>
      <c r="D88" s="10">
        <f>IF(C88="","",IFERROR(VLOOKUP(C88,Должности!$A$2:$B$21,2,FALSE),"нет такого кода"))</f>
        <v/>
      </c>
      <c r="E88" s="8" t="n"/>
      <c r="F88" s="8" t="n"/>
      <c r="G88" s="8" t="n"/>
      <c r="H88" s="9" t="n"/>
      <c r="I88" s="9" t="n"/>
      <c r="J88" s="8" t="n"/>
      <c r="K88" s="9" t="n"/>
      <c r="L88" s="12">
        <f>IF(H88="","",ROUND((IF(I88="",H88,(H88+I88)/2)+K88)/IF(J88="на руки",0.87,1),0))</f>
        <v/>
      </c>
      <c r="M88" s="8" t="n"/>
      <c r="N88" s="10">
        <f>IF(B88="","",IF(TODAY()-B88&gt;92,"старше 3 мес.","ок"))</f>
        <v/>
      </c>
      <c r="O88" s="8" t="n"/>
    </row>
    <row r="89">
      <c r="A89" s="10">
        <f>IF(C89="","",ROW()-1)</f>
        <v/>
      </c>
      <c r="B89" s="13" t="n"/>
      <c r="C89" s="8" t="n"/>
      <c r="D89" s="10">
        <f>IF(C89="","",IFERROR(VLOOKUP(C89,Должности!$A$2:$B$21,2,FALSE),"нет такого кода"))</f>
        <v/>
      </c>
      <c r="E89" s="8" t="n"/>
      <c r="F89" s="8" t="n"/>
      <c r="G89" s="8" t="n"/>
      <c r="H89" s="9" t="n"/>
      <c r="I89" s="9" t="n"/>
      <c r="J89" s="8" t="n"/>
      <c r="K89" s="9" t="n"/>
      <c r="L89" s="12">
        <f>IF(H89="","",ROUND((IF(I89="",H89,(H89+I89)/2)+K89)/IF(J89="на руки",0.87,1),0))</f>
        <v/>
      </c>
      <c r="M89" s="8" t="n"/>
      <c r="N89" s="10">
        <f>IF(B89="","",IF(TODAY()-B89&gt;92,"старше 3 мес.","ок"))</f>
        <v/>
      </c>
      <c r="O89" s="8" t="n"/>
    </row>
    <row r="90">
      <c r="A90" s="10">
        <f>IF(C90="","",ROW()-1)</f>
        <v/>
      </c>
      <c r="B90" s="13" t="n"/>
      <c r="C90" s="8" t="n"/>
      <c r="D90" s="10">
        <f>IF(C90="","",IFERROR(VLOOKUP(C90,Должности!$A$2:$B$21,2,FALSE),"нет такого кода"))</f>
        <v/>
      </c>
      <c r="E90" s="8" t="n"/>
      <c r="F90" s="8" t="n"/>
      <c r="G90" s="8" t="n"/>
      <c r="H90" s="9" t="n"/>
      <c r="I90" s="9" t="n"/>
      <c r="J90" s="8" t="n"/>
      <c r="K90" s="9" t="n"/>
      <c r="L90" s="12">
        <f>IF(H90="","",ROUND((IF(I90="",H90,(H90+I90)/2)+K90)/IF(J90="на руки",0.87,1),0))</f>
        <v/>
      </c>
      <c r="M90" s="8" t="n"/>
      <c r="N90" s="10">
        <f>IF(B90="","",IF(TODAY()-B90&gt;92,"старше 3 мес.","ок"))</f>
        <v/>
      </c>
      <c r="O90" s="8" t="n"/>
    </row>
    <row r="91">
      <c r="A91" s="10">
        <f>IF(C91="","",ROW()-1)</f>
        <v/>
      </c>
      <c r="B91" s="13" t="n"/>
      <c r="C91" s="8" t="n"/>
      <c r="D91" s="10">
        <f>IF(C91="","",IFERROR(VLOOKUP(C91,Должности!$A$2:$B$21,2,FALSE),"нет такого кода"))</f>
        <v/>
      </c>
      <c r="E91" s="8" t="n"/>
      <c r="F91" s="8" t="n"/>
      <c r="G91" s="8" t="n"/>
      <c r="H91" s="9" t="n"/>
      <c r="I91" s="9" t="n"/>
      <c r="J91" s="8" t="n"/>
      <c r="K91" s="9" t="n"/>
      <c r="L91" s="12">
        <f>IF(H91="","",ROUND((IF(I91="",H91,(H91+I91)/2)+K91)/IF(J91="на руки",0.87,1),0))</f>
        <v/>
      </c>
      <c r="M91" s="8" t="n"/>
      <c r="N91" s="10">
        <f>IF(B91="","",IF(TODAY()-B91&gt;92,"старше 3 мес.","ок"))</f>
        <v/>
      </c>
      <c r="O91" s="8" t="n"/>
    </row>
    <row r="92">
      <c r="A92" s="10">
        <f>IF(C92="","",ROW()-1)</f>
        <v/>
      </c>
      <c r="B92" s="13" t="n"/>
      <c r="C92" s="8" t="n"/>
      <c r="D92" s="10">
        <f>IF(C92="","",IFERROR(VLOOKUP(C92,Должности!$A$2:$B$21,2,FALSE),"нет такого кода"))</f>
        <v/>
      </c>
      <c r="E92" s="8" t="n"/>
      <c r="F92" s="8" t="n"/>
      <c r="G92" s="8" t="n"/>
      <c r="H92" s="9" t="n"/>
      <c r="I92" s="9" t="n"/>
      <c r="J92" s="8" t="n"/>
      <c r="K92" s="9" t="n"/>
      <c r="L92" s="12">
        <f>IF(H92="","",ROUND((IF(I92="",H92,(H92+I92)/2)+K92)/IF(J92="на руки",0.87,1),0))</f>
        <v/>
      </c>
      <c r="M92" s="8" t="n"/>
      <c r="N92" s="10">
        <f>IF(B92="","",IF(TODAY()-B92&gt;92,"старше 3 мес.","ок"))</f>
        <v/>
      </c>
      <c r="O92" s="8" t="n"/>
    </row>
    <row r="93">
      <c r="A93" s="10">
        <f>IF(C93="","",ROW()-1)</f>
        <v/>
      </c>
      <c r="B93" s="13" t="n"/>
      <c r="C93" s="8" t="n"/>
      <c r="D93" s="10">
        <f>IF(C93="","",IFERROR(VLOOKUP(C93,Должности!$A$2:$B$21,2,FALSE),"нет такого кода"))</f>
        <v/>
      </c>
      <c r="E93" s="8" t="n"/>
      <c r="F93" s="8" t="n"/>
      <c r="G93" s="8" t="n"/>
      <c r="H93" s="9" t="n"/>
      <c r="I93" s="9" t="n"/>
      <c r="J93" s="8" t="n"/>
      <c r="K93" s="9" t="n"/>
      <c r="L93" s="12">
        <f>IF(H93="","",ROUND((IF(I93="",H93,(H93+I93)/2)+K93)/IF(J93="на руки",0.87,1),0))</f>
        <v/>
      </c>
      <c r="M93" s="8" t="n"/>
      <c r="N93" s="10">
        <f>IF(B93="","",IF(TODAY()-B93&gt;92,"старше 3 мес.","ок"))</f>
        <v/>
      </c>
      <c r="O93" s="8" t="n"/>
    </row>
    <row r="94">
      <c r="A94" s="10">
        <f>IF(C94="","",ROW()-1)</f>
        <v/>
      </c>
      <c r="B94" s="13" t="n"/>
      <c r="C94" s="8" t="n"/>
      <c r="D94" s="10">
        <f>IF(C94="","",IFERROR(VLOOKUP(C94,Должности!$A$2:$B$21,2,FALSE),"нет такого кода"))</f>
        <v/>
      </c>
      <c r="E94" s="8" t="n"/>
      <c r="F94" s="8" t="n"/>
      <c r="G94" s="8" t="n"/>
      <c r="H94" s="9" t="n"/>
      <c r="I94" s="9" t="n"/>
      <c r="J94" s="8" t="n"/>
      <c r="K94" s="9" t="n"/>
      <c r="L94" s="12">
        <f>IF(H94="","",ROUND((IF(I94="",H94,(H94+I94)/2)+K94)/IF(J94="на руки",0.87,1),0))</f>
        <v/>
      </c>
      <c r="M94" s="8" t="n"/>
      <c r="N94" s="10">
        <f>IF(B94="","",IF(TODAY()-B94&gt;92,"старше 3 мес.","ок"))</f>
        <v/>
      </c>
      <c r="O94" s="8" t="n"/>
    </row>
    <row r="95">
      <c r="A95" s="10">
        <f>IF(C95="","",ROW()-1)</f>
        <v/>
      </c>
      <c r="B95" s="13" t="n"/>
      <c r="C95" s="8" t="n"/>
      <c r="D95" s="10">
        <f>IF(C95="","",IFERROR(VLOOKUP(C95,Должности!$A$2:$B$21,2,FALSE),"нет такого кода"))</f>
        <v/>
      </c>
      <c r="E95" s="8" t="n"/>
      <c r="F95" s="8" t="n"/>
      <c r="G95" s="8" t="n"/>
      <c r="H95" s="9" t="n"/>
      <c r="I95" s="9" t="n"/>
      <c r="J95" s="8" t="n"/>
      <c r="K95" s="9" t="n"/>
      <c r="L95" s="12">
        <f>IF(H95="","",ROUND((IF(I95="",H95,(H95+I95)/2)+K95)/IF(J95="на руки",0.87,1),0))</f>
        <v/>
      </c>
      <c r="M95" s="8" t="n"/>
      <c r="N95" s="10">
        <f>IF(B95="","",IF(TODAY()-B95&gt;92,"старше 3 мес.","ок"))</f>
        <v/>
      </c>
      <c r="O95" s="8" t="n"/>
    </row>
    <row r="96">
      <c r="A96" s="10">
        <f>IF(C96="","",ROW()-1)</f>
        <v/>
      </c>
      <c r="B96" s="13" t="n"/>
      <c r="C96" s="8" t="n"/>
      <c r="D96" s="10">
        <f>IF(C96="","",IFERROR(VLOOKUP(C96,Должности!$A$2:$B$21,2,FALSE),"нет такого кода"))</f>
        <v/>
      </c>
      <c r="E96" s="8" t="n"/>
      <c r="F96" s="8" t="n"/>
      <c r="G96" s="8" t="n"/>
      <c r="H96" s="9" t="n"/>
      <c r="I96" s="9" t="n"/>
      <c r="J96" s="8" t="n"/>
      <c r="K96" s="9" t="n"/>
      <c r="L96" s="12">
        <f>IF(H96="","",ROUND((IF(I96="",H96,(H96+I96)/2)+K96)/IF(J96="на руки",0.87,1),0))</f>
        <v/>
      </c>
      <c r="M96" s="8" t="n"/>
      <c r="N96" s="10">
        <f>IF(B96="","",IF(TODAY()-B96&gt;92,"старше 3 мес.","ок"))</f>
        <v/>
      </c>
      <c r="O96" s="8" t="n"/>
    </row>
    <row r="97">
      <c r="A97" s="10">
        <f>IF(C97="","",ROW()-1)</f>
        <v/>
      </c>
      <c r="B97" s="13" t="n"/>
      <c r="C97" s="8" t="n"/>
      <c r="D97" s="10">
        <f>IF(C97="","",IFERROR(VLOOKUP(C97,Должности!$A$2:$B$21,2,FALSE),"нет такого кода"))</f>
        <v/>
      </c>
      <c r="E97" s="8" t="n"/>
      <c r="F97" s="8" t="n"/>
      <c r="G97" s="8" t="n"/>
      <c r="H97" s="9" t="n"/>
      <c r="I97" s="9" t="n"/>
      <c r="J97" s="8" t="n"/>
      <c r="K97" s="9" t="n"/>
      <c r="L97" s="12">
        <f>IF(H97="","",ROUND((IF(I97="",H97,(H97+I97)/2)+K97)/IF(J97="на руки",0.87,1),0))</f>
        <v/>
      </c>
      <c r="M97" s="8" t="n"/>
      <c r="N97" s="10">
        <f>IF(B97="","",IF(TODAY()-B97&gt;92,"старше 3 мес.","ок"))</f>
        <v/>
      </c>
      <c r="O97" s="8" t="n"/>
    </row>
    <row r="98">
      <c r="A98" s="10">
        <f>IF(C98="","",ROW()-1)</f>
        <v/>
      </c>
      <c r="B98" s="13" t="n"/>
      <c r="C98" s="8" t="n"/>
      <c r="D98" s="10">
        <f>IF(C98="","",IFERROR(VLOOKUP(C98,Должности!$A$2:$B$21,2,FALSE),"нет такого кода"))</f>
        <v/>
      </c>
      <c r="E98" s="8" t="n"/>
      <c r="F98" s="8" t="n"/>
      <c r="G98" s="8" t="n"/>
      <c r="H98" s="9" t="n"/>
      <c r="I98" s="9" t="n"/>
      <c r="J98" s="8" t="n"/>
      <c r="K98" s="9" t="n"/>
      <c r="L98" s="12">
        <f>IF(H98="","",ROUND((IF(I98="",H98,(H98+I98)/2)+K98)/IF(J98="на руки",0.87,1),0))</f>
        <v/>
      </c>
      <c r="M98" s="8" t="n"/>
      <c r="N98" s="10">
        <f>IF(B98="","",IF(TODAY()-B98&gt;92,"старше 3 мес.","ок"))</f>
        <v/>
      </c>
      <c r="O98" s="8" t="n"/>
    </row>
    <row r="99">
      <c r="A99" s="10">
        <f>IF(C99="","",ROW()-1)</f>
        <v/>
      </c>
      <c r="B99" s="13" t="n"/>
      <c r="C99" s="8" t="n"/>
      <c r="D99" s="10">
        <f>IF(C99="","",IFERROR(VLOOKUP(C99,Должности!$A$2:$B$21,2,FALSE),"нет такого кода"))</f>
        <v/>
      </c>
      <c r="E99" s="8" t="n"/>
      <c r="F99" s="8" t="n"/>
      <c r="G99" s="8" t="n"/>
      <c r="H99" s="9" t="n"/>
      <c r="I99" s="9" t="n"/>
      <c r="J99" s="8" t="n"/>
      <c r="K99" s="9" t="n"/>
      <c r="L99" s="12">
        <f>IF(H99="","",ROUND((IF(I99="",H99,(H99+I99)/2)+K99)/IF(J99="на руки",0.87,1),0))</f>
        <v/>
      </c>
      <c r="M99" s="8" t="n"/>
      <c r="N99" s="10">
        <f>IF(B99="","",IF(TODAY()-B99&gt;92,"старше 3 мес.","ок"))</f>
        <v/>
      </c>
      <c r="O99" s="8" t="n"/>
    </row>
    <row r="100">
      <c r="A100" s="10">
        <f>IF(C100="","",ROW()-1)</f>
        <v/>
      </c>
      <c r="B100" s="13" t="n"/>
      <c r="C100" s="8" t="n"/>
      <c r="D100" s="10">
        <f>IF(C100="","",IFERROR(VLOOKUP(C100,Должности!$A$2:$B$21,2,FALSE),"нет такого кода"))</f>
        <v/>
      </c>
      <c r="E100" s="8" t="n"/>
      <c r="F100" s="8" t="n"/>
      <c r="G100" s="8" t="n"/>
      <c r="H100" s="9" t="n"/>
      <c r="I100" s="9" t="n"/>
      <c r="J100" s="8" t="n"/>
      <c r="K100" s="9" t="n"/>
      <c r="L100" s="12">
        <f>IF(H100="","",ROUND((IF(I100="",H100,(H100+I100)/2)+K100)/IF(J100="на руки",0.87,1),0))</f>
        <v/>
      </c>
      <c r="M100" s="8" t="n"/>
      <c r="N100" s="10">
        <f>IF(B100="","",IF(TODAY()-B100&gt;92,"старше 3 мес.","ок"))</f>
        <v/>
      </c>
      <c r="O100" s="8" t="n"/>
    </row>
    <row r="101">
      <c r="A101" s="10">
        <f>IF(C101="","",ROW()-1)</f>
        <v/>
      </c>
      <c r="B101" s="13" t="n"/>
      <c r="C101" s="8" t="n"/>
      <c r="D101" s="10">
        <f>IF(C101="","",IFERROR(VLOOKUP(C101,Должности!$A$2:$B$21,2,FALSE),"нет такого кода"))</f>
        <v/>
      </c>
      <c r="E101" s="8" t="n"/>
      <c r="F101" s="8" t="n"/>
      <c r="G101" s="8" t="n"/>
      <c r="H101" s="9" t="n"/>
      <c r="I101" s="9" t="n"/>
      <c r="J101" s="8" t="n"/>
      <c r="K101" s="9" t="n"/>
      <c r="L101" s="12">
        <f>IF(H101="","",ROUND((IF(I101="",H101,(H101+I101)/2)+K101)/IF(J101="на руки",0.87,1),0))</f>
        <v/>
      </c>
      <c r="M101" s="8" t="n"/>
      <c r="N101" s="10">
        <f>IF(B101="","",IF(TODAY()-B101&gt;92,"старше 3 мес.","ок"))</f>
        <v/>
      </c>
      <c r="O101" s="8" t="n"/>
    </row>
    <row r="102">
      <c r="A102" s="10">
        <f>IF(C102="","",ROW()-1)</f>
        <v/>
      </c>
      <c r="B102" s="13" t="n"/>
      <c r="C102" s="8" t="n"/>
      <c r="D102" s="10">
        <f>IF(C102="","",IFERROR(VLOOKUP(C102,Должности!$A$2:$B$21,2,FALSE),"нет такого кода"))</f>
        <v/>
      </c>
      <c r="E102" s="8" t="n"/>
      <c r="F102" s="8" t="n"/>
      <c r="G102" s="8" t="n"/>
      <c r="H102" s="9" t="n"/>
      <c r="I102" s="9" t="n"/>
      <c r="J102" s="8" t="n"/>
      <c r="K102" s="9" t="n"/>
      <c r="L102" s="12">
        <f>IF(H102="","",ROUND((IF(I102="",H102,(H102+I102)/2)+K102)/IF(J102="на руки",0.87,1),0))</f>
        <v/>
      </c>
      <c r="M102" s="8" t="n"/>
      <c r="N102" s="10">
        <f>IF(B102="","",IF(TODAY()-B102&gt;92,"старше 3 мес.","ок"))</f>
        <v/>
      </c>
      <c r="O102" s="8" t="n"/>
    </row>
    <row r="103">
      <c r="A103" s="10">
        <f>IF(C103="","",ROW()-1)</f>
        <v/>
      </c>
      <c r="B103" s="13" t="n"/>
      <c r="C103" s="8" t="n"/>
      <c r="D103" s="10">
        <f>IF(C103="","",IFERROR(VLOOKUP(C103,Должности!$A$2:$B$21,2,FALSE),"нет такого кода"))</f>
        <v/>
      </c>
      <c r="E103" s="8" t="n"/>
      <c r="F103" s="8" t="n"/>
      <c r="G103" s="8" t="n"/>
      <c r="H103" s="9" t="n"/>
      <c r="I103" s="9" t="n"/>
      <c r="J103" s="8" t="n"/>
      <c r="K103" s="9" t="n"/>
      <c r="L103" s="12">
        <f>IF(H103="","",ROUND((IF(I103="",H103,(H103+I103)/2)+K103)/IF(J103="на руки",0.87,1),0))</f>
        <v/>
      </c>
      <c r="M103" s="8" t="n"/>
      <c r="N103" s="10">
        <f>IF(B103="","",IF(TODAY()-B103&gt;92,"старше 3 мес.","ок"))</f>
        <v/>
      </c>
      <c r="O103" s="8" t="n"/>
    </row>
    <row r="104">
      <c r="A104" s="10">
        <f>IF(C104="","",ROW()-1)</f>
        <v/>
      </c>
      <c r="B104" s="13" t="n"/>
      <c r="C104" s="8" t="n"/>
      <c r="D104" s="10">
        <f>IF(C104="","",IFERROR(VLOOKUP(C104,Должности!$A$2:$B$21,2,FALSE),"нет такого кода"))</f>
        <v/>
      </c>
      <c r="E104" s="8" t="n"/>
      <c r="F104" s="8" t="n"/>
      <c r="G104" s="8" t="n"/>
      <c r="H104" s="9" t="n"/>
      <c r="I104" s="9" t="n"/>
      <c r="J104" s="8" t="n"/>
      <c r="K104" s="9" t="n"/>
      <c r="L104" s="12">
        <f>IF(H104="","",ROUND((IF(I104="",H104,(H104+I104)/2)+K104)/IF(J104="на руки",0.87,1),0))</f>
        <v/>
      </c>
      <c r="M104" s="8" t="n"/>
      <c r="N104" s="10">
        <f>IF(B104="","",IF(TODAY()-B104&gt;92,"старше 3 мес.","ок"))</f>
        <v/>
      </c>
      <c r="O104" s="8" t="n"/>
    </row>
    <row r="105">
      <c r="A105" s="10">
        <f>IF(C105="","",ROW()-1)</f>
        <v/>
      </c>
      <c r="B105" s="13" t="n"/>
      <c r="C105" s="8" t="n"/>
      <c r="D105" s="10">
        <f>IF(C105="","",IFERROR(VLOOKUP(C105,Должности!$A$2:$B$21,2,FALSE),"нет такого кода"))</f>
        <v/>
      </c>
      <c r="E105" s="8" t="n"/>
      <c r="F105" s="8" t="n"/>
      <c r="G105" s="8" t="n"/>
      <c r="H105" s="9" t="n"/>
      <c r="I105" s="9" t="n"/>
      <c r="J105" s="8" t="n"/>
      <c r="K105" s="9" t="n"/>
      <c r="L105" s="12">
        <f>IF(H105="","",ROUND((IF(I105="",H105,(H105+I105)/2)+K105)/IF(J105="на руки",0.87,1),0))</f>
        <v/>
      </c>
      <c r="M105" s="8" t="n"/>
      <c r="N105" s="10">
        <f>IF(B105="","",IF(TODAY()-B105&gt;92,"старше 3 мес.","ок"))</f>
        <v/>
      </c>
      <c r="O105" s="8" t="n"/>
    </row>
    <row r="106">
      <c r="A106" s="10">
        <f>IF(C106="","",ROW()-1)</f>
        <v/>
      </c>
      <c r="B106" s="13" t="n"/>
      <c r="C106" s="8" t="n"/>
      <c r="D106" s="10">
        <f>IF(C106="","",IFERROR(VLOOKUP(C106,Должности!$A$2:$B$21,2,FALSE),"нет такого кода"))</f>
        <v/>
      </c>
      <c r="E106" s="8" t="n"/>
      <c r="F106" s="8" t="n"/>
      <c r="G106" s="8" t="n"/>
      <c r="H106" s="9" t="n"/>
      <c r="I106" s="9" t="n"/>
      <c r="J106" s="8" t="n"/>
      <c r="K106" s="9" t="n"/>
      <c r="L106" s="12">
        <f>IF(H106="","",ROUND((IF(I106="",H106,(H106+I106)/2)+K106)/IF(J106="на руки",0.87,1),0))</f>
        <v/>
      </c>
      <c r="M106" s="8" t="n"/>
      <c r="N106" s="10">
        <f>IF(B106="","",IF(TODAY()-B106&gt;92,"старше 3 мес.","ок"))</f>
        <v/>
      </c>
      <c r="O106" s="8" t="n"/>
    </row>
    <row r="107">
      <c r="A107" s="10">
        <f>IF(C107="","",ROW()-1)</f>
        <v/>
      </c>
      <c r="B107" s="13" t="n"/>
      <c r="C107" s="8" t="n"/>
      <c r="D107" s="10">
        <f>IF(C107="","",IFERROR(VLOOKUP(C107,Должности!$A$2:$B$21,2,FALSE),"нет такого кода"))</f>
        <v/>
      </c>
      <c r="E107" s="8" t="n"/>
      <c r="F107" s="8" t="n"/>
      <c r="G107" s="8" t="n"/>
      <c r="H107" s="9" t="n"/>
      <c r="I107" s="9" t="n"/>
      <c r="J107" s="8" t="n"/>
      <c r="K107" s="9" t="n"/>
      <c r="L107" s="12">
        <f>IF(H107="","",ROUND((IF(I107="",H107,(H107+I107)/2)+K107)/IF(J107="на руки",0.87,1),0))</f>
        <v/>
      </c>
      <c r="M107" s="8" t="n"/>
      <c r="N107" s="10">
        <f>IF(B107="","",IF(TODAY()-B107&gt;92,"старше 3 мес.","ок"))</f>
        <v/>
      </c>
      <c r="O107" s="8" t="n"/>
    </row>
    <row r="108">
      <c r="A108" s="10">
        <f>IF(C108="","",ROW()-1)</f>
        <v/>
      </c>
      <c r="B108" s="13" t="n"/>
      <c r="C108" s="8" t="n"/>
      <c r="D108" s="10">
        <f>IF(C108="","",IFERROR(VLOOKUP(C108,Должности!$A$2:$B$21,2,FALSE),"нет такого кода"))</f>
        <v/>
      </c>
      <c r="E108" s="8" t="n"/>
      <c r="F108" s="8" t="n"/>
      <c r="G108" s="8" t="n"/>
      <c r="H108" s="9" t="n"/>
      <c r="I108" s="9" t="n"/>
      <c r="J108" s="8" t="n"/>
      <c r="K108" s="9" t="n"/>
      <c r="L108" s="12">
        <f>IF(H108="","",ROUND((IF(I108="",H108,(H108+I108)/2)+K108)/IF(J108="на руки",0.87,1),0))</f>
        <v/>
      </c>
      <c r="M108" s="8" t="n"/>
      <c r="N108" s="10">
        <f>IF(B108="","",IF(TODAY()-B108&gt;92,"старше 3 мес.","ок"))</f>
        <v/>
      </c>
      <c r="O108" s="8" t="n"/>
    </row>
    <row r="109">
      <c r="A109" s="10">
        <f>IF(C109="","",ROW()-1)</f>
        <v/>
      </c>
      <c r="B109" s="13" t="n"/>
      <c r="C109" s="8" t="n"/>
      <c r="D109" s="10">
        <f>IF(C109="","",IFERROR(VLOOKUP(C109,Должности!$A$2:$B$21,2,FALSE),"нет такого кода"))</f>
        <v/>
      </c>
      <c r="E109" s="8" t="n"/>
      <c r="F109" s="8" t="n"/>
      <c r="G109" s="8" t="n"/>
      <c r="H109" s="9" t="n"/>
      <c r="I109" s="9" t="n"/>
      <c r="J109" s="8" t="n"/>
      <c r="K109" s="9" t="n"/>
      <c r="L109" s="12">
        <f>IF(H109="","",ROUND((IF(I109="",H109,(H109+I109)/2)+K109)/IF(J109="на руки",0.87,1),0))</f>
        <v/>
      </c>
      <c r="M109" s="8" t="n"/>
      <c r="N109" s="10">
        <f>IF(B109="","",IF(TODAY()-B109&gt;92,"старше 3 мес.","ок"))</f>
        <v/>
      </c>
      <c r="O109" s="8" t="n"/>
    </row>
    <row r="110">
      <c r="A110" s="10">
        <f>IF(C110="","",ROW()-1)</f>
        <v/>
      </c>
      <c r="B110" s="13" t="n"/>
      <c r="C110" s="8" t="n"/>
      <c r="D110" s="10">
        <f>IF(C110="","",IFERROR(VLOOKUP(C110,Должности!$A$2:$B$21,2,FALSE),"нет такого кода"))</f>
        <v/>
      </c>
      <c r="E110" s="8" t="n"/>
      <c r="F110" s="8" t="n"/>
      <c r="G110" s="8" t="n"/>
      <c r="H110" s="9" t="n"/>
      <c r="I110" s="9" t="n"/>
      <c r="J110" s="8" t="n"/>
      <c r="K110" s="9" t="n"/>
      <c r="L110" s="12">
        <f>IF(H110="","",ROUND((IF(I110="",H110,(H110+I110)/2)+K110)/IF(J110="на руки",0.87,1),0))</f>
        <v/>
      </c>
      <c r="M110" s="8" t="n"/>
      <c r="N110" s="10">
        <f>IF(B110="","",IF(TODAY()-B110&gt;92,"старше 3 мес.","ок"))</f>
        <v/>
      </c>
      <c r="O110" s="8" t="n"/>
    </row>
    <row r="111">
      <c r="A111" s="10">
        <f>IF(C111="","",ROW()-1)</f>
        <v/>
      </c>
      <c r="B111" s="13" t="n"/>
      <c r="C111" s="8" t="n"/>
      <c r="D111" s="10">
        <f>IF(C111="","",IFERROR(VLOOKUP(C111,Должности!$A$2:$B$21,2,FALSE),"нет такого кода"))</f>
        <v/>
      </c>
      <c r="E111" s="8" t="n"/>
      <c r="F111" s="8" t="n"/>
      <c r="G111" s="8" t="n"/>
      <c r="H111" s="9" t="n"/>
      <c r="I111" s="9" t="n"/>
      <c r="J111" s="8" t="n"/>
      <c r="K111" s="9" t="n"/>
      <c r="L111" s="12">
        <f>IF(H111="","",ROUND((IF(I111="",H111,(H111+I111)/2)+K111)/IF(J111="на руки",0.87,1),0))</f>
        <v/>
      </c>
      <c r="M111" s="8" t="n"/>
      <c r="N111" s="10">
        <f>IF(B111="","",IF(TODAY()-B111&gt;92,"старше 3 мес.","ок"))</f>
        <v/>
      </c>
      <c r="O111" s="8" t="n"/>
    </row>
    <row r="112">
      <c r="A112" s="10">
        <f>IF(C112="","",ROW()-1)</f>
        <v/>
      </c>
      <c r="B112" s="13" t="n"/>
      <c r="C112" s="8" t="n"/>
      <c r="D112" s="10">
        <f>IF(C112="","",IFERROR(VLOOKUP(C112,Должности!$A$2:$B$21,2,FALSE),"нет такого кода"))</f>
        <v/>
      </c>
      <c r="E112" s="8" t="n"/>
      <c r="F112" s="8" t="n"/>
      <c r="G112" s="8" t="n"/>
      <c r="H112" s="9" t="n"/>
      <c r="I112" s="9" t="n"/>
      <c r="J112" s="8" t="n"/>
      <c r="K112" s="9" t="n"/>
      <c r="L112" s="12">
        <f>IF(H112="","",ROUND((IF(I112="",H112,(H112+I112)/2)+K112)/IF(J112="на руки",0.87,1),0))</f>
        <v/>
      </c>
      <c r="M112" s="8" t="n"/>
      <c r="N112" s="10">
        <f>IF(B112="","",IF(TODAY()-B112&gt;92,"старше 3 мес.","ок"))</f>
        <v/>
      </c>
      <c r="O112" s="8" t="n"/>
    </row>
    <row r="113">
      <c r="A113" s="10">
        <f>IF(C113="","",ROW()-1)</f>
        <v/>
      </c>
      <c r="B113" s="13" t="n"/>
      <c r="C113" s="8" t="n"/>
      <c r="D113" s="10">
        <f>IF(C113="","",IFERROR(VLOOKUP(C113,Должности!$A$2:$B$21,2,FALSE),"нет такого кода"))</f>
        <v/>
      </c>
      <c r="E113" s="8" t="n"/>
      <c r="F113" s="8" t="n"/>
      <c r="G113" s="8" t="n"/>
      <c r="H113" s="9" t="n"/>
      <c r="I113" s="9" t="n"/>
      <c r="J113" s="8" t="n"/>
      <c r="K113" s="9" t="n"/>
      <c r="L113" s="12">
        <f>IF(H113="","",ROUND((IF(I113="",H113,(H113+I113)/2)+K113)/IF(J113="на руки",0.87,1),0))</f>
        <v/>
      </c>
      <c r="M113" s="8" t="n"/>
      <c r="N113" s="10">
        <f>IF(B113="","",IF(TODAY()-B113&gt;92,"старше 3 мес.","ок"))</f>
        <v/>
      </c>
      <c r="O113" s="8" t="n"/>
    </row>
    <row r="114">
      <c r="A114" s="10">
        <f>IF(C114="","",ROW()-1)</f>
        <v/>
      </c>
      <c r="B114" s="13" t="n"/>
      <c r="C114" s="8" t="n"/>
      <c r="D114" s="10">
        <f>IF(C114="","",IFERROR(VLOOKUP(C114,Должности!$A$2:$B$21,2,FALSE),"нет такого кода"))</f>
        <v/>
      </c>
      <c r="E114" s="8" t="n"/>
      <c r="F114" s="8" t="n"/>
      <c r="G114" s="8" t="n"/>
      <c r="H114" s="9" t="n"/>
      <c r="I114" s="9" t="n"/>
      <c r="J114" s="8" t="n"/>
      <c r="K114" s="9" t="n"/>
      <c r="L114" s="12">
        <f>IF(H114="","",ROUND((IF(I114="",H114,(H114+I114)/2)+K114)/IF(J114="на руки",0.87,1),0))</f>
        <v/>
      </c>
      <c r="M114" s="8" t="n"/>
      <c r="N114" s="10">
        <f>IF(B114="","",IF(TODAY()-B114&gt;92,"старше 3 мес.","ок"))</f>
        <v/>
      </c>
      <c r="O114" s="8" t="n"/>
    </row>
    <row r="115">
      <c r="A115" s="10">
        <f>IF(C115="","",ROW()-1)</f>
        <v/>
      </c>
      <c r="B115" s="13" t="n"/>
      <c r="C115" s="8" t="n"/>
      <c r="D115" s="10">
        <f>IF(C115="","",IFERROR(VLOOKUP(C115,Должности!$A$2:$B$21,2,FALSE),"нет такого кода"))</f>
        <v/>
      </c>
      <c r="E115" s="8" t="n"/>
      <c r="F115" s="8" t="n"/>
      <c r="G115" s="8" t="n"/>
      <c r="H115" s="9" t="n"/>
      <c r="I115" s="9" t="n"/>
      <c r="J115" s="8" t="n"/>
      <c r="K115" s="9" t="n"/>
      <c r="L115" s="12">
        <f>IF(H115="","",ROUND((IF(I115="",H115,(H115+I115)/2)+K115)/IF(J115="на руки",0.87,1),0))</f>
        <v/>
      </c>
      <c r="M115" s="8" t="n"/>
      <c r="N115" s="10">
        <f>IF(B115="","",IF(TODAY()-B115&gt;92,"старше 3 мес.","ок"))</f>
        <v/>
      </c>
      <c r="O115" s="8" t="n"/>
    </row>
    <row r="116">
      <c r="A116" s="10">
        <f>IF(C116="","",ROW()-1)</f>
        <v/>
      </c>
      <c r="B116" s="13" t="n"/>
      <c r="C116" s="8" t="n"/>
      <c r="D116" s="10">
        <f>IF(C116="","",IFERROR(VLOOKUP(C116,Должности!$A$2:$B$21,2,FALSE),"нет такого кода"))</f>
        <v/>
      </c>
      <c r="E116" s="8" t="n"/>
      <c r="F116" s="8" t="n"/>
      <c r="G116" s="8" t="n"/>
      <c r="H116" s="9" t="n"/>
      <c r="I116" s="9" t="n"/>
      <c r="J116" s="8" t="n"/>
      <c r="K116" s="9" t="n"/>
      <c r="L116" s="12">
        <f>IF(H116="","",ROUND((IF(I116="",H116,(H116+I116)/2)+K116)/IF(J116="на руки",0.87,1),0))</f>
        <v/>
      </c>
      <c r="M116" s="8" t="n"/>
      <c r="N116" s="10">
        <f>IF(B116="","",IF(TODAY()-B116&gt;92,"старше 3 мес.","ок"))</f>
        <v/>
      </c>
      <c r="O116" s="8" t="n"/>
    </row>
    <row r="117">
      <c r="A117" s="10">
        <f>IF(C117="","",ROW()-1)</f>
        <v/>
      </c>
      <c r="B117" s="13" t="n"/>
      <c r="C117" s="8" t="n"/>
      <c r="D117" s="10">
        <f>IF(C117="","",IFERROR(VLOOKUP(C117,Должности!$A$2:$B$21,2,FALSE),"нет такого кода"))</f>
        <v/>
      </c>
      <c r="E117" s="8" t="n"/>
      <c r="F117" s="8" t="n"/>
      <c r="G117" s="8" t="n"/>
      <c r="H117" s="9" t="n"/>
      <c r="I117" s="9" t="n"/>
      <c r="J117" s="8" t="n"/>
      <c r="K117" s="9" t="n"/>
      <c r="L117" s="12">
        <f>IF(H117="","",ROUND((IF(I117="",H117,(H117+I117)/2)+K117)/IF(J117="на руки",0.87,1),0))</f>
        <v/>
      </c>
      <c r="M117" s="8" t="n"/>
      <c r="N117" s="10">
        <f>IF(B117="","",IF(TODAY()-B117&gt;92,"старше 3 мес.","ок"))</f>
        <v/>
      </c>
      <c r="O117" s="8" t="n"/>
    </row>
    <row r="118">
      <c r="A118" s="10">
        <f>IF(C118="","",ROW()-1)</f>
        <v/>
      </c>
      <c r="B118" s="13" t="n"/>
      <c r="C118" s="8" t="n"/>
      <c r="D118" s="10">
        <f>IF(C118="","",IFERROR(VLOOKUP(C118,Должности!$A$2:$B$21,2,FALSE),"нет такого кода"))</f>
        <v/>
      </c>
      <c r="E118" s="8" t="n"/>
      <c r="F118" s="8" t="n"/>
      <c r="G118" s="8" t="n"/>
      <c r="H118" s="9" t="n"/>
      <c r="I118" s="9" t="n"/>
      <c r="J118" s="8" t="n"/>
      <c r="K118" s="9" t="n"/>
      <c r="L118" s="12">
        <f>IF(H118="","",ROUND((IF(I118="",H118,(H118+I118)/2)+K118)/IF(J118="на руки",0.87,1),0))</f>
        <v/>
      </c>
      <c r="M118" s="8" t="n"/>
      <c r="N118" s="10">
        <f>IF(B118="","",IF(TODAY()-B118&gt;92,"старше 3 мес.","ок"))</f>
        <v/>
      </c>
      <c r="O118" s="8" t="n"/>
    </row>
    <row r="119">
      <c r="A119" s="10">
        <f>IF(C119="","",ROW()-1)</f>
        <v/>
      </c>
      <c r="B119" s="13" t="n"/>
      <c r="C119" s="8" t="n"/>
      <c r="D119" s="10">
        <f>IF(C119="","",IFERROR(VLOOKUP(C119,Должности!$A$2:$B$21,2,FALSE),"нет такого кода"))</f>
        <v/>
      </c>
      <c r="E119" s="8" t="n"/>
      <c r="F119" s="8" t="n"/>
      <c r="G119" s="8" t="n"/>
      <c r="H119" s="9" t="n"/>
      <c r="I119" s="9" t="n"/>
      <c r="J119" s="8" t="n"/>
      <c r="K119" s="9" t="n"/>
      <c r="L119" s="12">
        <f>IF(H119="","",ROUND((IF(I119="",H119,(H119+I119)/2)+K119)/IF(J119="на руки",0.87,1),0))</f>
        <v/>
      </c>
      <c r="M119" s="8" t="n"/>
      <c r="N119" s="10">
        <f>IF(B119="","",IF(TODAY()-B119&gt;92,"старше 3 мес.","ок"))</f>
        <v/>
      </c>
      <c r="O119" s="8" t="n"/>
    </row>
    <row r="120">
      <c r="A120" s="10">
        <f>IF(C120="","",ROW()-1)</f>
        <v/>
      </c>
      <c r="B120" s="13" t="n"/>
      <c r="C120" s="8" t="n"/>
      <c r="D120" s="10">
        <f>IF(C120="","",IFERROR(VLOOKUP(C120,Должности!$A$2:$B$21,2,FALSE),"нет такого кода"))</f>
        <v/>
      </c>
      <c r="E120" s="8" t="n"/>
      <c r="F120" s="8" t="n"/>
      <c r="G120" s="8" t="n"/>
      <c r="H120" s="9" t="n"/>
      <c r="I120" s="9" t="n"/>
      <c r="J120" s="8" t="n"/>
      <c r="K120" s="9" t="n"/>
      <c r="L120" s="12">
        <f>IF(H120="","",ROUND((IF(I120="",H120,(H120+I120)/2)+K120)/IF(J120="на руки",0.87,1),0))</f>
        <v/>
      </c>
      <c r="M120" s="8" t="n"/>
      <c r="N120" s="10">
        <f>IF(B120="","",IF(TODAY()-B120&gt;92,"старше 3 мес.","ок"))</f>
        <v/>
      </c>
      <c r="O120" s="8" t="n"/>
    </row>
    <row r="121">
      <c r="A121" s="10">
        <f>IF(C121="","",ROW()-1)</f>
        <v/>
      </c>
      <c r="B121" s="13" t="n"/>
      <c r="C121" s="8" t="n"/>
      <c r="D121" s="10">
        <f>IF(C121="","",IFERROR(VLOOKUP(C121,Должности!$A$2:$B$21,2,FALSE),"нет такого кода"))</f>
        <v/>
      </c>
      <c r="E121" s="8" t="n"/>
      <c r="F121" s="8" t="n"/>
      <c r="G121" s="8" t="n"/>
      <c r="H121" s="9" t="n"/>
      <c r="I121" s="9" t="n"/>
      <c r="J121" s="8" t="n"/>
      <c r="K121" s="9" t="n"/>
      <c r="L121" s="12">
        <f>IF(H121="","",ROUND((IF(I121="",H121,(H121+I121)/2)+K121)/IF(J121="на руки",0.87,1),0))</f>
        <v/>
      </c>
      <c r="M121" s="8" t="n"/>
      <c r="N121" s="10">
        <f>IF(B121="","",IF(TODAY()-B121&gt;92,"старше 3 мес.","ок"))</f>
        <v/>
      </c>
      <c r="O121" s="8" t="n"/>
    </row>
    <row r="122">
      <c r="A122" s="10">
        <f>IF(C122="","",ROW()-1)</f>
        <v/>
      </c>
      <c r="B122" s="13" t="n"/>
      <c r="C122" s="8" t="n"/>
      <c r="D122" s="10">
        <f>IF(C122="","",IFERROR(VLOOKUP(C122,Должности!$A$2:$B$21,2,FALSE),"нет такого кода"))</f>
        <v/>
      </c>
      <c r="E122" s="8" t="n"/>
      <c r="F122" s="8" t="n"/>
      <c r="G122" s="8" t="n"/>
      <c r="H122" s="9" t="n"/>
      <c r="I122" s="9" t="n"/>
      <c r="J122" s="8" t="n"/>
      <c r="K122" s="9" t="n"/>
      <c r="L122" s="12">
        <f>IF(H122="","",ROUND((IF(I122="",H122,(H122+I122)/2)+K122)/IF(J122="на руки",0.87,1),0))</f>
        <v/>
      </c>
      <c r="M122" s="8" t="n"/>
      <c r="N122" s="10">
        <f>IF(B122="","",IF(TODAY()-B122&gt;92,"старше 3 мес.","ок"))</f>
        <v/>
      </c>
      <c r="O122" s="8" t="n"/>
    </row>
    <row r="123">
      <c r="A123" s="10">
        <f>IF(C123="","",ROW()-1)</f>
        <v/>
      </c>
      <c r="B123" s="13" t="n"/>
      <c r="C123" s="8" t="n"/>
      <c r="D123" s="10">
        <f>IF(C123="","",IFERROR(VLOOKUP(C123,Должности!$A$2:$B$21,2,FALSE),"нет такого кода"))</f>
        <v/>
      </c>
      <c r="E123" s="8" t="n"/>
      <c r="F123" s="8" t="n"/>
      <c r="G123" s="8" t="n"/>
      <c r="H123" s="9" t="n"/>
      <c r="I123" s="9" t="n"/>
      <c r="J123" s="8" t="n"/>
      <c r="K123" s="9" t="n"/>
      <c r="L123" s="12">
        <f>IF(H123="","",ROUND((IF(I123="",H123,(H123+I123)/2)+K123)/IF(J123="на руки",0.87,1),0))</f>
        <v/>
      </c>
      <c r="M123" s="8" t="n"/>
      <c r="N123" s="10">
        <f>IF(B123="","",IF(TODAY()-B123&gt;92,"старше 3 мес.","ок"))</f>
        <v/>
      </c>
      <c r="O123" s="8" t="n"/>
    </row>
    <row r="124">
      <c r="A124" s="10">
        <f>IF(C124="","",ROW()-1)</f>
        <v/>
      </c>
      <c r="B124" s="13" t="n"/>
      <c r="C124" s="8" t="n"/>
      <c r="D124" s="10">
        <f>IF(C124="","",IFERROR(VLOOKUP(C124,Должности!$A$2:$B$21,2,FALSE),"нет такого кода"))</f>
        <v/>
      </c>
      <c r="E124" s="8" t="n"/>
      <c r="F124" s="8" t="n"/>
      <c r="G124" s="8" t="n"/>
      <c r="H124" s="9" t="n"/>
      <c r="I124" s="9" t="n"/>
      <c r="J124" s="8" t="n"/>
      <c r="K124" s="9" t="n"/>
      <c r="L124" s="12">
        <f>IF(H124="","",ROUND((IF(I124="",H124,(H124+I124)/2)+K124)/IF(J124="на руки",0.87,1),0))</f>
        <v/>
      </c>
      <c r="M124" s="8" t="n"/>
      <c r="N124" s="10">
        <f>IF(B124="","",IF(TODAY()-B124&gt;92,"старше 3 мес.","ок"))</f>
        <v/>
      </c>
      <c r="O124" s="8" t="n"/>
    </row>
    <row r="125">
      <c r="A125" s="10">
        <f>IF(C125="","",ROW()-1)</f>
        <v/>
      </c>
      <c r="B125" s="13" t="n"/>
      <c r="C125" s="8" t="n"/>
      <c r="D125" s="10">
        <f>IF(C125="","",IFERROR(VLOOKUP(C125,Должности!$A$2:$B$21,2,FALSE),"нет такого кода"))</f>
        <v/>
      </c>
      <c r="E125" s="8" t="n"/>
      <c r="F125" s="8" t="n"/>
      <c r="G125" s="8" t="n"/>
      <c r="H125" s="9" t="n"/>
      <c r="I125" s="9" t="n"/>
      <c r="J125" s="8" t="n"/>
      <c r="K125" s="9" t="n"/>
      <c r="L125" s="12">
        <f>IF(H125="","",ROUND((IF(I125="",H125,(H125+I125)/2)+K125)/IF(J125="на руки",0.87,1),0))</f>
        <v/>
      </c>
      <c r="M125" s="8" t="n"/>
      <c r="N125" s="10">
        <f>IF(B125="","",IF(TODAY()-B125&gt;92,"старше 3 мес.","ок"))</f>
        <v/>
      </c>
      <c r="O125" s="8" t="n"/>
    </row>
    <row r="126">
      <c r="A126" s="10">
        <f>IF(C126="","",ROW()-1)</f>
        <v/>
      </c>
      <c r="B126" s="13" t="n"/>
      <c r="C126" s="8" t="n"/>
      <c r="D126" s="10">
        <f>IF(C126="","",IFERROR(VLOOKUP(C126,Должности!$A$2:$B$21,2,FALSE),"нет такого кода"))</f>
        <v/>
      </c>
      <c r="E126" s="8" t="n"/>
      <c r="F126" s="8" t="n"/>
      <c r="G126" s="8" t="n"/>
      <c r="H126" s="9" t="n"/>
      <c r="I126" s="9" t="n"/>
      <c r="J126" s="8" t="n"/>
      <c r="K126" s="9" t="n"/>
      <c r="L126" s="12">
        <f>IF(H126="","",ROUND((IF(I126="",H126,(H126+I126)/2)+K126)/IF(J126="на руки",0.87,1),0))</f>
        <v/>
      </c>
      <c r="M126" s="8" t="n"/>
      <c r="N126" s="10">
        <f>IF(B126="","",IF(TODAY()-B126&gt;92,"старше 3 мес.","ок"))</f>
        <v/>
      </c>
      <c r="O126" s="8" t="n"/>
    </row>
    <row r="127">
      <c r="A127" s="10">
        <f>IF(C127="","",ROW()-1)</f>
        <v/>
      </c>
      <c r="B127" s="13" t="n"/>
      <c r="C127" s="8" t="n"/>
      <c r="D127" s="10">
        <f>IF(C127="","",IFERROR(VLOOKUP(C127,Должности!$A$2:$B$21,2,FALSE),"нет такого кода"))</f>
        <v/>
      </c>
      <c r="E127" s="8" t="n"/>
      <c r="F127" s="8" t="n"/>
      <c r="G127" s="8" t="n"/>
      <c r="H127" s="9" t="n"/>
      <c r="I127" s="9" t="n"/>
      <c r="J127" s="8" t="n"/>
      <c r="K127" s="9" t="n"/>
      <c r="L127" s="12">
        <f>IF(H127="","",ROUND((IF(I127="",H127,(H127+I127)/2)+K127)/IF(J127="на руки",0.87,1),0))</f>
        <v/>
      </c>
      <c r="M127" s="8" t="n"/>
      <c r="N127" s="10">
        <f>IF(B127="","",IF(TODAY()-B127&gt;92,"старше 3 мес.","ок"))</f>
        <v/>
      </c>
      <c r="O127" s="8" t="n"/>
    </row>
    <row r="128">
      <c r="A128" s="10">
        <f>IF(C128="","",ROW()-1)</f>
        <v/>
      </c>
      <c r="B128" s="13" t="n"/>
      <c r="C128" s="8" t="n"/>
      <c r="D128" s="10">
        <f>IF(C128="","",IFERROR(VLOOKUP(C128,Должности!$A$2:$B$21,2,FALSE),"нет такого кода"))</f>
        <v/>
      </c>
      <c r="E128" s="8" t="n"/>
      <c r="F128" s="8" t="n"/>
      <c r="G128" s="8" t="n"/>
      <c r="H128" s="9" t="n"/>
      <c r="I128" s="9" t="n"/>
      <c r="J128" s="8" t="n"/>
      <c r="K128" s="9" t="n"/>
      <c r="L128" s="12">
        <f>IF(H128="","",ROUND((IF(I128="",H128,(H128+I128)/2)+K128)/IF(J128="на руки",0.87,1),0))</f>
        <v/>
      </c>
      <c r="M128" s="8" t="n"/>
      <c r="N128" s="10">
        <f>IF(B128="","",IF(TODAY()-B128&gt;92,"старше 3 мес.","ок"))</f>
        <v/>
      </c>
      <c r="O128" s="8" t="n"/>
    </row>
    <row r="129">
      <c r="A129" s="10">
        <f>IF(C129="","",ROW()-1)</f>
        <v/>
      </c>
      <c r="B129" s="13" t="n"/>
      <c r="C129" s="8" t="n"/>
      <c r="D129" s="10">
        <f>IF(C129="","",IFERROR(VLOOKUP(C129,Должности!$A$2:$B$21,2,FALSE),"нет такого кода"))</f>
        <v/>
      </c>
      <c r="E129" s="8" t="n"/>
      <c r="F129" s="8" t="n"/>
      <c r="G129" s="8" t="n"/>
      <c r="H129" s="9" t="n"/>
      <c r="I129" s="9" t="n"/>
      <c r="J129" s="8" t="n"/>
      <c r="K129" s="9" t="n"/>
      <c r="L129" s="12">
        <f>IF(H129="","",ROUND((IF(I129="",H129,(H129+I129)/2)+K129)/IF(J129="на руки",0.87,1),0))</f>
        <v/>
      </c>
      <c r="M129" s="8" t="n"/>
      <c r="N129" s="10">
        <f>IF(B129="","",IF(TODAY()-B129&gt;92,"старше 3 мес.","ок"))</f>
        <v/>
      </c>
      <c r="O129" s="8" t="n"/>
    </row>
    <row r="130">
      <c r="A130" s="10">
        <f>IF(C130="","",ROW()-1)</f>
        <v/>
      </c>
      <c r="B130" s="13" t="n"/>
      <c r="C130" s="8" t="n"/>
      <c r="D130" s="10">
        <f>IF(C130="","",IFERROR(VLOOKUP(C130,Должности!$A$2:$B$21,2,FALSE),"нет такого кода"))</f>
        <v/>
      </c>
      <c r="E130" s="8" t="n"/>
      <c r="F130" s="8" t="n"/>
      <c r="G130" s="8" t="n"/>
      <c r="H130" s="9" t="n"/>
      <c r="I130" s="9" t="n"/>
      <c r="J130" s="8" t="n"/>
      <c r="K130" s="9" t="n"/>
      <c r="L130" s="12">
        <f>IF(H130="","",ROUND((IF(I130="",H130,(H130+I130)/2)+K130)/IF(J130="на руки",0.87,1),0))</f>
        <v/>
      </c>
      <c r="M130" s="8" t="n"/>
      <c r="N130" s="10">
        <f>IF(B130="","",IF(TODAY()-B130&gt;92,"старше 3 мес.","ок"))</f>
        <v/>
      </c>
      <c r="O130" s="8" t="n"/>
    </row>
    <row r="131">
      <c r="A131" s="10">
        <f>IF(C131="","",ROW()-1)</f>
        <v/>
      </c>
      <c r="B131" s="13" t="n"/>
      <c r="C131" s="8" t="n"/>
      <c r="D131" s="10">
        <f>IF(C131="","",IFERROR(VLOOKUP(C131,Должности!$A$2:$B$21,2,FALSE),"нет такого кода"))</f>
        <v/>
      </c>
      <c r="E131" s="8" t="n"/>
      <c r="F131" s="8" t="n"/>
      <c r="G131" s="8" t="n"/>
      <c r="H131" s="9" t="n"/>
      <c r="I131" s="9" t="n"/>
      <c r="J131" s="8" t="n"/>
      <c r="K131" s="9" t="n"/>
      <c r="L131" s="12">
        <f>IF(H131="","",ROUND((IF(I131="",H131,(H131+I131)/2)+K131)/IF(J131="на руки",0.87,1),0))</f>
        <v/>
      </c>
      <c r="M131" s="8" t="n"/>
      <c r="N131" s="10">
        <f>IF(B131="","",IF(TODAY()-B131&gt;92,"старше 3 мес.","ок"))</f>
        <v/>
      </c>
      <c r="O131" s="8" t="n"/>
    </row>
    <row r="132">
      <c r="A132" s="10">
        <f>IF(C132="","",ROW()-1)</f>
        <v/>
      </c>
      <c r="B132" s="13" t="n"/>
      <c r="C132" s="8" t="n"/>
      <c r="D132" s="10">
        <f>IF(C132="","",IFERROR(VLOOKUP(C132,Должности!$A$2:$B$21,2,FALSE),"нет такого кода"))</f>
        <v/>
      </c>
      <c r="E132" s="8" t="n"/>
      <c r="F132" s="8" t="n"/>
      <c r="G132" s="8" t="n"/>
      <c r="H132" s="9" t="n"/>
      <c r="I132" s="9" t="n"/>
      <c r="J132" s="8" t="n"/>
      <c r="K132" s="9" t="n"/>
      <c r="L132" s="12">
        <f>IF(H132="","",ROUND((IF(I132="",H132,(H132+I132)/2)+K132)/IF(J132="на руки",0.87,1),0))</f>
        <v/>
      </c>
      <c r="M132" s="8" t="n"/>
      <c r="N132" s="10">
        <f>IF(B132="","",IF(TODAY()-B132&gt;92,"старше 3 мес.","ок"))</f>
        <v/>
      </c>
      <c r="O132" s="8" t="n"/>
    </row>
    <row r="133">
      <c r="A133" s="10">
        <f>IF(C133="","",ROW()-1)</f>
        <v/>
      </c>
      <c r="B133" s="13" t="n"/>
      <c r="C133" s="8" t="n"/>
      <c r="D133" s="10">
        <f>IF(C133="","",IFERROR(VLOOKUP(C133,Должности!$A$2:$B$21,2,FALSE),"нет такого кода"))</f>
        <v/>
      </c>
      <c r="E133" s="8" t="n"/>
      <c r="F133" s="8" t="n"/>
      <c r="G133" s="8" t="n"/>
      <c r="H133" s="9" t="n"/>
      <c r="I133" s="9" t="n"/>
      <c r="J133" s="8" t="n"/>
      <c r="K133" s="9" t="n"/>
      <c r="L133" s="12">
        <f>IF(H133="","",ROUND((IF(I133="",H133,(H133+I133)/2)+K133)/IF(J133="на руки",0.87,1),0))</f>
        <v/>
      </c>
      <c r="M133" s="8" t="n"/>
      <c r="N133" s="10">
        <f>IF(B133="","",IF(TODAY()-B133&gt;92,"старше 3 мес.","ок"))</f>
        <v/>
      </c>
      <c r="O133" s="8" t="n"/>
    </row>
    <row r="134">
      <c r="A134" s="10">
        <f>IF(C134="","",ROW()-1)</f>
        <v/>
      </c>
      <c r="B134" s="13" t="n"/>
      <c r="C134" s="8" t="n"/>
      <c r="D134" s="10">
        <f>IF(C134="","",IFERROR(VLOOKUP(C134,Должности!$A$2:$B$21,2,FALSE),"нет такого кода"))</f>
        <v/>
      </c>
      <c r="E134" s="8" t="n"/>
      <c r="F134" s="8" t="n"/>
      <c r="G134" s="8" t="n"/>
      <c r="H134" s="9" t="n"/>
      <c r="I134" s="9" t="n"/>
      <c r="J134" s="8" t="n"/>
      <c r="K134" s="9" t="n"/>
      <c r="L134" s="12">
        <f>IF(H134="","",ROUND((IF(I134="",H134,(H134+I134)/2)+K134)/IF(J134="на руки",0.87,1),0))</f>
        <v/>
      </c>
      <c r="M134" s="8" t="n"/>
      <c r="N134" s="10">
        <f>IF(B134="","",IF(TODAY()-B134&gt;92,"старше 3 мес.","ок"))</f>
        <v/>
      </c>
      <c r="O134" s="8" t="n"/>
    </row>
    <row r="135">
      <c r="A135" s="10">
        <f>IF(C135="","",ROW()-1)</f>
        <v/>
      </c>
      <c r="B135" s="13" t="n"/>
      <c r="C135" s="8" t="n"/>
      <c r="D135" s="10">
        <f>IF(C135="","",IFERROR(VLOOKUP(C135,Должности!$A$2:$B$21,2,FALSE),"нет такого кода"))</f>
        <v/>
      </c>
      <c r="E135" s="8" t="n"/>
      <c r="F135" s="8" t="n"/>
      <c r="G135" s="8" t="n"/>
      <c r="H135" s="9" t="n"/>
      <c r="I135" s="9" t="n"/>
      <c r="J135" s="8" t="n"/>
      <c r="K135" s="9" t="n"/>
      <c r="L135" s="12">
        <f>IF(H135="","",ROUND((IF(I135="",H135,(H135+I135)/2)+K135)/IF(J135="на руки",0.87,1),0))</f>
        <v/>
      </c>
      <c r="M135" s="8" t="n"/>
      <c r="N135" s="10">
        <f>IF(B135="","",IF(TODAY()-B135&gt;92,"старше 3 мес.","ок"))</f>
        <v/>
      </c>
      <c r="O135" s="8" t="n"/>
    </row>
    <row r="136">
      <c r="A136" s="10">
        <f>IF(C136="","",ROW()-1)</f>
        <v/>
      </c>
      <c r="B136" s="13" t="n"/>
      <c r="C136" s="8" t="n"/>
      <c r="D136" s="10">
        <f>IF(C136="","",IFERROR(VLOOKUP(C136,Должности!$A$2:$B$21,2,FALSE),"нет такого кода"))</f>
        <v/>
      </c>
      <c r="E136" s="8" t="n"/>
      <c r="F136" s="8" t="n"/>
      <c r="G136" s="8" t="n"/>
      <c r="H136" s="9" t="n"/>
      <c r="I136" s="9" t="n"/>
      <c r="J136" s="8" t="n"/>
      <c r="K136" s="9" t="n"/>
      <c r="L136" s="12">
        <f>IF(H136="","",ROUND((IF(I136="",H136,(H136+I136)/2)+K136)/IF(J136="на руки",0.87,1),0))</f>
        <v/>
      </c>
      <c r="M136" s="8" t="n"/>
      <c r="N136" s="10">
        <f>IF(B136="","",IF(TODAY()-B136&gt;92,"старше 3 мес.","ок"))</f>
        <v/>
      </c>
      <c r="O136" s="8" t="n"/>
    </row>
    <row r="137">
      <c r="A137" s="10">
        <f>IF(C137="","",ROW()-1)</f>
        <v/>
      </c>
      <c r="B137" s="13" t="n"/>
      <c r="C137" s="8" t="n"/>
      <c r="D137" s="10">
        <f>IF(C137="","",IFERROR(VLOOKUP(C137,Должности!$A$2:$B$21,2,FALSE),"нет такого кода"))</f>
        <v/>
      </c>
      <c r="E137" s="8" t="n"/>
      <c r="F137" s="8" t="n"/>
      <c r="G137" s="8" t="n"/>
      <c r="H137" s="9" t="n"/>
      <c r="I137" s="9" t="n"/>
      <c r="J137" s="8" t="n"/>
      <c r="K137" s="9" t="n"/>
      <c r="L137" s="12">
        <f>IF(H137="","",ROUND((IF(I137="",H137,(H137+I137)/2)+K137)/IF(J137="на руки",0.87,1),0))</f>
        <v/>
      </c>
      <c r="M137" s="8" t="n"/>
      <c r="N137" s="10">
        <f>IF(B137="","",IF(TODAY()-B137&gt;92,"старше 3 мес.","ок"))</f>
        <v/>
      </c>
      <c r="O137" s="8" t="n"/>
    </row>
    <row r="138">
      <c r="A138" s="10">
        <f>IF(C138="","",ROW()-1)</f>
        <v/>
      </c>
      <c r="B138" s="13" t="n"/>
      <c r="C138" s="8" t="n"/>
      <c r="D138" s="10">
        <f>IF(C138="","",IFERROR(VLOOKUP(C138,Должности!$A$2:$B$21,2,FALSE),"нет такого кода"))</f>
        <v/>
      </c>
      <c r="E138" s="8" t="n"/>
      <c r="F138" s="8" t="n"/>
      <c r="G138" s="8" t="n"/>
      <c r="H138" s="9" t="n"/>
      <c r="I138" s="9" t="n"/>
      <c r="J138" s="8" t="n"/>
      <c r="K138" s="9" t="n"/>
      <c r="L138" s="12">
        <f>IF(H138="","",ROUND((IF(I138="",H138,(H138+I138)/2)+K138)/IF(J138="на руки",0.87,1),0))</f>
        <v/>
      </c>
      <c r="M138" s="8" t="n"/>
      <c r="N138" s="10">
        <f>IF(B138="","",IF(TODAY()-B138&gt;92,"старше 3 мес.","ок"))</f>
        <v/>
      </c>
      <c r="O138" s="8" t="n"/>
    </row>
    <row r="139">
      <c r="A139" s="10">
        <f>IF(C139="","",ROW()-1)</f>
        <v/>
      </c>
      <c r="B139" s="13" t="n"/>
      <c r="C139" s="8" t="n"/>
      <c r="D139" s="10">
        <f>IF(C139="","",IFERROR(VLOOKUP(C139,Должности!$A$2:$B$21,2,FALSE),"нет такого кода"))</f>
        <v/>
      </c>
      <c r="E139" s="8" t="n"/>
      <c r="F139" s="8" t="n"/>
      <c r="G139" s="8" t="n"/>
      <c r="H139" s="9" t="n"/>
      <c r="I139" s="9" t="n"/>
      <c r="J139" s="8" t="n"/>
      <c r="K139" s="9" t="n"/>
      <c r="L139" s="12">
        <f>IF(H139="","",ROUND((IF(I139="",H139,(H139+I139)/2)+K139)/IF(J139="на руки",0.87,1),0))</f>
        <v/>
      </c>
      <c r="M139" s="8" t="n"/>
      <c r="N139" s="10">
        <f>IF(B139="","",IF(TODAY()-B139&gt;92,"старше 3 мес.","ок"))</f>
        <v/>
      </c>
      <c r="O139" s="8" t="n"/>
    </row>
    <row r="140">
      <c r="A140" s="10">
        <f>IF(C140="","",ROW()-1)</f>
        <v/>
      </c>
      <c r="B140" s="13" t="n"/>
      <c r="C140" s="8" t="n"/>
      <c r="D140" s="10">
        <f>IF(C140="","",IFERROR(VLOOKUP(C140,Должности!$A$2:$B$21,2,FALSE),"нет такого кода"))</f>
        <v/>
      </c>
      <c r="E140" s="8" t="n"/>
      <c r="F140" s="8" t="n"/>
      <c r="G140" s="8" t="n"/>
      <c r="H140" s="9" t="n"/>
      <c r="I140" s="9" t="n"/>
      <c r="J140" s="8" t="n"/>
      <c r="K140" s="9" t="n"/>
      <c r="L140" s="12">
        <f>IF(H140="","",ROUND((IF(I140="",H140,(H140+I140)/2)+K140)/IF(J140="на руки",0.87,1),0))</f>
        <v/>
      </c>
      <c r="M140" s="8" t="n"/>
      <c r="N140" s="10">
        <f>IF(B140="","",IF(TODAY()-B140&gt;92,"старше 3 мес.","ок"))</f>
        <v/>
      </c>
      <c r="O140" s="8" t="n"/>
    </row>
    <row r="141">
      <c r="A141" s="10">
        <f>IF(C141="","",ROW()-1)</f>
        <v/>
      </c>
      <c r="B141" s="13" t="n"/>
      <c r="C141" s="8" t="n"/>
      <c r="D141" s="10">
        <f>IF(C141="","",IFERROR(VLOOKUP(C141,Должности!$A$2:$B$21,2,FALSE),"нет такого кода"))</f>
        <v/>
      </c>
      <c r="E141" s="8" t="n"/>
      <c r="F141" s="8" t="n"/>
      <c r="G141" s="8" t="n"/>
      <c r="H141" s="9" t="n"/>
      <c r="I141" s="9" t="n"/>
      <c r="J141" s="8" t="n"/>
      <c r="K141" s="9" t="n"/>
      <c r="L141" s="12">
        <f>IF(H141="","",ROUND((IF(I141="",H141,(H141+I141)/2)+K141)/IF(J141="на руки",0.87,1),0))</f>
        <v/>
      </c>
      <c r="M141" s="8" t="n"/>
      <c r="N141" s="10">
        <f>IF(B141="","",IF(TODAY()-B141&gt;92,"старше 3 мес.","ок"))</f>
        <v/>
      </c>
      <c r="O141" s="8" t="n"/>
    </row>
    <row r="142">
      <c r="A142" s="10">
        <f>IF(C142="","",ROW()-1)</f>
        <v/>
      </c>
      <c r="B142" s="13" t="n"/>
      <c r="C142" s="8" t="n"/>
      <c r="D142" s="10">
        <f>IF(C142="","",IFERROR(VLOOKUP(C142,Должности!$A$2:$B$21,2,FALSE),"нет такого кода"))</f>
        <v/>
      </c>
      <c r="E142" s="8" t="n"/>
      <c r="F142" s="8" t="n"/>
      <c r="G142" s="8" t="n"/>
      <c r="H142" s="9" t="n"/>
      <c r="I142" s="9" t="n"/>
      <c r="J142" s="8" t="n"/>
      <c r="K142" s="9" t="n"/>
      <c r="L142" s="12">
        <f>IF(H142="","",ROUND((IF(I142="",H142,(H142+I142)/2)+K142)/IF(J142="на руки",0.87,1),0))</f>
        <v/>
      </c>
      <c r="M142" s="8" t="n"/>
      <c r="N142" s="10">
        <f>IF(B142="","",IF(TODAY()-B142&gt;92,"старше 3 мес.","ок"))</f>
        <v/>
      </c>
      <c r="O142" s="8" t="n"/>
    </row>
    <row r="143">
      <c r="A143" s="10">
        <f>IF(C143="","",ROW()-1)</f>
        <v/>
      </c>
      <c r="B143" s="13" t="n"/>
      <c r="C143" s="8" t="n"/>
      <c r="D143" s="10">
        <f>IF(C143="","",IFERROR(VLOOKUP(C143,Должности!$A$2:$B$21,2,FALSE),"нет такого кода"))</f>
        <v/>
      </c>
      <c r="E143" s="8" t="n"/>
      <c r="F143" s="8" t="n"/>
      <c r="G143" s="8" t="n"/>
      <c r="H143" s="9" t="n"/>
      <c r="I143" s="9" t="n"/>
      <c r="J143" s="8" t="n"/>
      <c r="K143" s="9" t="n"/>
      <c r="L143" s="12">
        <f>IF(H143="","",ROUND((IF(I143="",H143,(H143+I143)/2)+K143)/IF(J143="на руки",0.87,1),0))</f>
        <v/>
      </c>
      <c r="M143" s="8" t="n"/>
      <c r="N143" s="10">
        <f>IF(B143="","",IF(TODAY()-B143&gt;92,"старше 3 мес.","ок"))</f>
        <v/>
      </c>
      <c r="O143" s="8" t="n"/>
    </row>
    <row r="144">
      <c r="A144" s="10">
        <f>IF(C144="","",ROW()-1)</f>
        <v/>
      </c>
      <c r="B144" s="13" t="n"/>
      <c r="C144" s="8" t="n"/>
      <c r="D144" s="10">
        <f>IF(C144="","",IFERROR(VLOOKUP(C144,Должности!$A$2:$B$21,2,FALSE),"нет такого кода"))</f>
        <v/>
      </c>
      <c r="E144" s="8" t="n"/>
      <c r="F144" s="8" t="n"/>
      <c r="G144" s="8" t="n"/>
      <c r="H144" s="9" t="n"/>
      <c r="I144" s="9" t="n"/>
      <c r="J144" s="8" t="n"/>
      <c r="K144" s="9" t="n"/>
      <c r="L144" s="12">
        <f>IF(H144="","",ROUND((IF(I144="",H144,(H144+I144)/2)+K144)/IF(J144="на руки",0.87,1),0))</f>
        <v/>
      </c>
      <c r="M144" s="8" t="n"/>
      <c r="N144" s="10">
        <f>IF(B144="","",IF(TODAY()-B144&gt;92,"старше 3 мес.","ок"))</f>
        <v/>
      </c>
      <c r="O144" s="8" t="n"/>
    </row>
    <row r="145">
      <c r="A145" s="10">
        <f>IF(C145="","",ROW()-1)</f>
        <v/>
      </c>
      <c r="B145" s="13" t="n"/>
      <c r="C145" s="8" t="n"/>
      <c r="D145" s="10">
        <f>IF(C145="","",IFERROR(VLOOKUP(C145,Должности!$A$2:$B$21,2,FALSE),"нет такого кода"))</f>
        <v/>
      </c>
      <c r="E145" s="8" t="n"/>
      <c r="F145" s="8" t="n"/>
      <c r="G145" s="8" t="n"/>
      <c r="H145" s="9" t="n"/>
      <c r="I145" s="9" t="n"/>
      <c r="J145" s="8" t="n"/>
      <c r="K145" s="9" t="n"/>
      <c r="L145" s="12">
        <f>IF(H145="","",ROUND((IF(I145="",H145,(H145+I145)/2)+K145)/IF(J145="на руки",0.87,1),0))</f>
        <v/>
      </c>
      <c r="M145" s="8" t="n"/>
      <c r="N145" s="10">
        <f>IF(B145="","",IF(TODAY()-B145&gt;92,"старше 3 мес.","ок"))</f>
        <v/>
      </c>
      <c r="O145" s="8" t="n"/>
    </row>
    <row r="146">
      <c r="A146" s="10">
        <f>IF(C146="","",ROW()-1)</f>
        <v/>
      </c>
      <c r="B146" s="13" t="n"/>
      <c r="C146" s="8" t="n"/>
      <c r="D146" s="10">
        <f>IF(C146="","",IFERROR(VLOOKUP(C146,Должности!$A$2:$B$21,2,FALSE),"нет такого кода"))</f>
        <v/>
      </c>
      <c r="E146" s="8" t="n"/>
      <c r="F146" s="8" t="n"/>
      <c r="G146" s="8" t="n"/>
      <c r="H146" s="9" t="n"/>
      <c r="I146" s="9" t="n"/>
      <c r="J146" s="8" t="n"/>
      <c r="K146" s="9" t="n"/>
      <c r="L146" s="12">
        <f>IF(H146="","",ROUND((IF(I146="",H146,(H146+I146)/2)+K146)/IF(J146="на руки",0.87,1),0))</f>
        <v/>
      </c>
      <c r="M146" s="8" t="n"/>
      <c r="N146" s="10">
        <f>IF(B146="","",IF(TODAY()-B146&gt;92,"старше 3 мес.","ок"))</f>
        <v/>
      </c>
      <c r="O146" s="8" t="n"/>
    </row>
    <row r="147">
      <c r="A147" s="10">
        <f>IF(C147="","",ROW()-1)</f>
        <v/>
      </c>
      <c r="B147" s="13" t="n"/>
      <c r="C147" s="8" t="n"/>
      <c r="D147" s="10">
        <f>IF(C147="","",IFERROR(VLOOKUP(C147,Должности!$A$2:$B$21,2,FALSE),"нет такого кода"))</f>
        <v/>
      </c>
      <c r="E147" s="8" t="n"/>
      <c r="F147" s="8" t="n"/>
      <c r="G147" s="8" t="n"/>
      <c r="H147" s="9" t="n"/>
      <c r="I147" s="9" t="n"/>
      <c r="J147" s="8" t="n"/>
      <c r="K147" s="9" t="n"/>
      <c r="L147" s="12">
        <f>IF(H147="","",ROUND((IF(I147="",H147,(H147+I147)/2)+K147)/IF(J147="на руки",0.87,1),0))</f>
        <v/>
      </c>
      <c r="M147" s="8" t="n"/>
      <c r="N147" s="10">
        <f>IF(B147="","",IF(TODAY()-B147&gt;92,"старше 3 мес.","ок"))</f>
        <v/>
      </c>
      <c r="O147" s="8" t="n"/>
    </row>
    <row r="148">
      <c r="A148" s="10">
        <f>IF(C148="","",ROW()-1)</f>
        <v/>
      </c>
      <c r="B148" s="13" t="n"/>
      <c r="C148" s="8" t="n"/>
      <c r="D148" s="10">
        <f>IF(C148="","",IFERROR(VLOOKUP(C148,Должности!$A$2:$B$21,2,FALSE),"нет такого кода"))</f>
        <v/>
      </c>
      <c r="E148" s="8" t="n"/>
      <c r="F148" s="8" t="n"/>
      <c r="G148" s="8" t="n"/>
      <c r="H148" s="9" t="n"/>
      <c r="I148" s="9" t="n"/>
      <c r="J148" s="8" t="n"/>
      <c r="K148" s="9" t="n"/>
      <c r="L148" s="12">
        <f>IF(H148="","",ROUND((IF(I148="",H148,(H148+I148)/2)+K148)/IF(J148="на руки",0.87,1),0))</f>
        <v/>
      </c>
      <c r="M148" s="8" t="n"/>
      <c r="N148" s="10">
        <f>IF(B148="","",IF(TODAY()-B148&gt;92,"старше 3 мес.","ок"))</f>
        <v/>
      </c>
      <c r="O148" s="8" t="n"/>
    </row>
    <row r="149">
      <c r="A149" s="10">
        <f>IF(C149="","",ROW()-1)</f>
        <v/>
      </c>
      <c r="B149" s="13" t="n"/>
      <c r="C149" s="8" t="n"/>
      <c r="D149" s="10">
        <f>IF(C149="","",IFERROR(VLOOKUP(C149,Должности!$A$2:$B$21,2,FALSE),"нет такого кода"))</f>
        <v/>
      </c>
      <c r="E149" s="8" t="n"/>
      <c r="F149" s="8" t="n"/>
      <c r="G149" s="8" t="n"/>
      <c r="H149" s="9" t="n"/>
      <c r="I149" s="9" t="n"/>
      <c r="J149" s="8" t="n"/>
      <c r="K149" s="9" t="n"/>
      <c r="L149" s="12">
        <f>IF(H149="","",ROUND((IF(I149="",H149,(H149+I149)/2)+K149)/IF(J149="на руки",0.87,1),0))</f>
        <v/>
      </c>
      <c r="M149" s="8" t="n"/>
      <c r="N149" s="10">
        <f>IF(B149="","",IF(TODAY()-B149&gt;92,"старше 3 мес.","ок"))</f>
        <v/>
      </c>
      <c r="O149" s="8" t="n"/>
    </row>
    <row r="150">
      <c r="A150" s="10">
        <f>IF(C150="","",ROW()-1)</f>
        <v/>
      </c>
      <c r="B150" s="13" t="n"/>
      <c r="C150" s="8" t="n"/>
      <c r="D150" s="10">
        <f>IF(C150="","",IFERROR(VLOOKUP(C150,Должности!$A$2:$B$21,2,FALSE),"нет такого кода"))</f>
        <v/>
      </c>
      <c r="E150" s="8" t="n"/>
      <c r="F150" s="8" t="n"/>
      <c r="G150" s="8" t="n"/>
      <c r="H150" s="9" t="n"/>
      <c r="I150" s="9" t="n"/>
      <c r="J150" s="8" t="n"/>
      <c r="K150" s="9" t="n"/>
      <c r="L150" s="12">
        <f>IF(H150="","",ROUND((IF(I150="",H150,(H150+I150)/2)+K150)/IF(J150="на руки",0.87,1),0))</f>
        <v/>
      </c>
      <c r="M150" s="8" t="n"/>
      <c r="N150" s="10">
        <f>IF(B150="","",IF(TODAY()-B150&gt;92,"старше 3 мес.","ок"))</f>
        <v/>
      </c>
      <c r="O150" s="8" t="n"/>
    </row>
    <row r="151">
      <c r="A151" s="10">
        <f>IF(C151="","",ROW()-1)</f>
        <v/>
      </c>
      <c r="B151" s="13" t="n"/>
      <c r="C151" s="8" t="n"/>
      <c r="D151" s="10">
        <f>IF(C151="","",IFERROR(VLOOKUP(C151,Должности!$A$2:$B$21,2,FALSE),"нет такого кода"))</f>
        <v/>
      </c>
      <c r="E151" s="8" t="n"/>
      <c r="F151" s="8" t="n"/>
      <c r="G151" s="8" t="n"/>
      <c r="H151" s="9" t="n"/>
      <c r="I151" s="9" t="n"/>
      <c r="J151" s="8" t="n"/>
      <c r="K151" s="9" t="n"/>
      <c r="L151" s="12">
        <f>IF(H151="","",ROUND((IF(I151="",H151,(H151+I151)/2)+K151)/IF(J151="на руки",0.87,1),0))</f>
        <v/>
      </c>
      <c r="M151" s="8" t="n"/>
      <c r="N151" s="10">
        <f>IF(B151="","",IF(TODAY()-B151&gt;92,"старше 3 мес.","ок"))</f>
        <v/>
      </c>
      <c r="O151" s="8" t="n"/>
    </row>
    <row r="152">
      <c r="A152" s="10">
        <f>IF(C152="","",ROW()-1)</f>
        <v/>
      </c>
      <c r="B152" s="13" t="n"/>
      <c r="C152" s="8" t="n"/>
      <c r="D152" s="10">
        <f>IF(C152="","",IFERROR(VLOOKUP(C152,Должности!$A$2:$B$21,2,FALSE),"нет такого кода"))</f>
        <v/>
      </c>
      <c r="E152" s="8" t="n"/>
      <c r="F152" s="8" t="n"/>
      <c r="G152" s="8" t="n"/>
      <c r="H152" s="9" t="n"/>
      <c r="I152" s="9" t="n"/>
      <c r="J152" s="8" t="n"/>
      <c r="K152" s="9" t="n"/>
      <c r="L152" s="12">
        <f>IF(H152="","",ROUND((IF(I152="",H152,(H152+I152)/2)+K152)/IF(J152="на руки",0.87,1),0))</f>
        <v/>
      </c>
      <c r="M152" s="8" t="n"/>
      <c r="N152" s="10">
        <f>IF(B152="","",IF(TODAY()-B152&gt;92,"старше 3 мес.","ок"))</f>
        <v/>
      </c>
      <c r="O152" s="8" t="n"/>
    </row>
    <row r="153">
      <c r="A153" s="10">
        <f>IF(C153="","",ROW()-1)</f>
        <v/>
      </c>
      <c r="B153" s="13" t="n"/>
      <c r="C153" s="8" t="n"/>
      <c r="D153" s="10">
        <f>IF(C153="","",IFERROR(VLOOKUP(C153,Должности!$A$2:$B$21,2,FALSE),"нет такого кода"))</f>
        <v/>
      </c>
      <c r="E153" s="8" t="n"/>
      <c r="F153" s="8" t="n"/>
      <c r="G153" s="8" t="n"/>
      <c r="H153" s="9" t="n"/>
      <c r="I153" s="9" t="n"/>
      <c r="J153" s="8" t="n"/>
      <c r="K153" s="9" t="n"/>
      <c r="L153" s="12">
        <f>IF(H153="","",ROUND((IF(I153="",H153,(H153+I153)/2)+K153)/IF(J153="на руки",0.87,1),0))</f>
        <v/>
      </c>
      <c r="M153" s="8" t="n"/>
      <c r="N153" s="10">
        <f>IF(B153="","",IF(TODAY()-B153&gt;92,"старше 3 мес.","ок"))</f>
        <v/>
      </c>
      <c r="O153" s="8" t="n"/>
    </row>
    <row r="154">
      <c r="A154" s="10">
        <f>IF(C154="","",ROW()-1)</f>
        <v/>
      </c>
      <c r="B154" s="13" t="n"/>
      <c r="C154" s="8" t="n"/>
      <c r="D154" s="10">
        <f>IF(C154="","",IFERROR(VLOOKUP(C154,Должности!$A$2:$B$21,2,FALSE),"нет такого кода"))</f>
        <v/>
      </c>
      <c r="E154" s="8" t="n"/>
      <c r="F154" s="8" t="n"/>
      <c r="G154" s="8" t="n"/>
      <c r="H154" s="9" t="n"/>
      <c r="I154" s="9" t="n"/>
      <c r="J154" s="8" t="n"/>
      <c r="K154" s="9" t="n"/>
      <c r="L154" s="12">
        <f>IF(H154="","",ROUND((IF(I154="",H154,(H154+I154)/2)+K154)/IF(J154="на руки",0.87,1),0))</f>
        <v/>
      </c>
      <c r="M154" s="8" t="n"/>
      <c r="N154" s="10">
        <f>IF(B154="","",IF(TODAY()-B154&gt;92,"старше 3 мес.","ок"))</f>
        <v/>
      </c>
      <c r="O154" s="8" t="n"/>
    </row>
    <row r="155">
      <c r="A155" s="10">
        <f>IF(C155="","",ROW()-1)</f>
        <v/>
      </c>
      <c r="B155" s="13" t="n"/>
      <c r="C155" s="8" t="n"/>
      <c r="D155" s="10">
        <f>IF(C155="","",IFERROR(VLOOKUP(C155,Должности!$A$2:$B$21,2,FALSE),"нет такого кода"))</f>
        <v/>
      </c>
      <c r="E155" s="8" t="n"/>
      <c r="F155" s="8" t="n"/>
      <c r="G155" s="8" t="n"/>
      <c r="H155" s="9" t="n"/>
      <c r="I155" s="9" t="n"/>
      <c r="J155" s="8" t="n"/>
      <c r="K155" s="9" t="n"/>
      <c r="L155" s="12">
        <f>IF(H155="","",ROUND((IF(I155="",H155,(H155+I155)/2)+K155)/IF(J155="на руки",0.87,1),0))</f>
        <v/>
      </c>
      <c r="M155" s="8" t="n"/>
      <c r="N155" s="10">
        <f>IF(B155="","",IF(TODAY()-B155&gt;92,"старше 3 мес.","ок"))</f>
        <v/>
      </c>
      <c r="O155" s="8" t="n"/>
    </row>
    <row r="156">
      <c r="A156" s="10">
        <f>IF(C156="","",ROW()-1)</f>
        <v/>
      </c>
      <c r="B156" s="13" t="n"/>
      <c r="C156" s="8" t="n"/>
      <c r="D156" s="10">
        <f>IF(C156="","",IFERROR(VLOOKUP(C156,Должности!$A$2:$B$21,2,FALSE),"нет такого кода"))</f>
        <v/>
      </c>
      <c r="E156" s="8" t="n"/>
      <c r="F156" s="8" t="n"/>
      <c r="G156" s="8" t="n"/>
      <c r="H156" s="9" t="n"/>
      <c r="I156" s="9" t="n"/>
      <c r="J156" s="8" t="n"/>
      <c r="K156" s="9" t="n"/>
      <c r="L156" s="12">
        <f>IF(H156="","",ROUND((IF(I156="",H156,(H156+I156)/2)+K156)/IF(J156="на руки",0.87,1),0))</f>
        <v/>
      </c>
      <c r="M156" s="8" t="n"/>
      <c r="N156" s="10">
        <f>IF(B156="","",IF(TODAY()-B156&gt;92,"старше 3 мес.","ок"))</f>
        <v/>
      </c>
      <c r="O156" s="8" t="n"/>
    </row>
    <row r="157">
      <c r="A157" s="10">
        <f>IF(C157="","",ROW()-1)</f>
        <v/>
      </c>
      <c r="B157" s="13" t="n"/>
      <c r="C157" s="8" t="n"/>
      <c r="D157" s="10">
        <f>IF(C157="","",IFERROR(VLOOKUP(C157,Должности!$A$2:$B$21,2,FALSE),"нет такого кода"))</f>
        <v/>
      </c>
      <c r="E157" s="8" t="n"/>
      <c r="F157" s="8" t="n"/>
      <c r="G157" s="8" t="n"/>
      <c r="H157" s="9" t="n"/>
      <c r="I157" s="9" t="n"/>
      <c r="J157" s="8" t="n"/>
      <c r="K157" s="9" t="n"/>
      <c r="L157" s="12">
        <f>IF(H157="","",ROUND((IF(I157="",H157,(H157+I157)/2)+K157)/IF(J157="на руки",0.87,1),0))</f>
        <v/>
      </c>
      <c r="M157" s="8" t="n"/>
      <c r="N157" s="10">
        <f>IF(B157="","",IF(TODAY()-B157&gt;92,"старше 3 мес.","ок"))</f>
        <v/>
      </c>
      <c r="O157" s="8" t="n"/>
    </row>
    <row r="158">
      <c r="A158" s="10">
        <f>IF(C158="","",ROW()-1)</f>
        <v/>
      </c>
      <c r="B158" s="13" t="n"/>
      <c r="C158" s="8" t="n"/>
      <c r="D158" s="10">
        <f>IF(C158="","",IFERROR(VLOOKUP(C158,Должности!$A$2:$B$21,2,FALSE),"нет такого кода"))</f>
        <v/>
      </c>
      <c r="E158" s="8" t="n"/>
      <c r="F158" s="8" t="n"/>
      <c r="G158" s="8" t="n"/>
      <c r="H158" s="9" t="n"/>
      <c r="I158" s="9" t="n"/>
      <c r="J158" s="8" t="n"/>
      <c r="K158" s="9" t="n"/>
      <c r="L158" s="12">
        <f>IF(H158="","",ROUND((IF(I158="",H158,(H158+I158)/2)+K158)/IF(J158="на руки",0.87,1),0))</f>
        <v/>
      </c>
      <c r="M158" s="8" t="n"/>
      <c r="N158" s="10">
        <f>IF(B158="","",IF(TODAY()-B158&gt;92,"старше 3 мес.","ок"))</f>
        <v/>
      </c>
      <c r="O158" s="8" t="n"/>
    </row>
    <row r="159">
      <c r="A159" s="10">
        <f>IF(C159="","",ROW()-1)</f>
        <v/>
      </c>
      <c r="B159" s="13" t="n"/>
      <c r="C159" s="8" t="n"/>
      <c r="D159" s="10">
        <f>IF(C159="","",IFERROR(VLOOKUP(C159,Должности!$A$2:$B$21,2,FALSE),"нет такого кода"))</f>
        <v/>
      </c>
      <c r="E159" s="8" t="n"/>
      <c r="F159" s="8" t="n"/>
      <c r="G159" s="8" t="n"/>
      <c r="H159" s="9" t="n"/>
      <c r="I159" s="9" t="n"/>
      <c r="J159" s="8" t="n"/>
      <c r="K159" s="9" t="n"/>
      <c r="L159" s="12">
        <f>IF(H159="","",ROUND((IF(I159="",H159,(H159+I159)/2)+K159)/IF(J159="на руки",0.87,1),0))</f>
        <v/>
      </c>
      <c r="M159" s="8" t="n"/>
      <c r="N159" s="10">
        <f>IF(B159="","",IF(TODAY()-B159&gt;92,"старше 3 мес.","ок"))</f>
        <v/>
      </c>
      <c r="O159" s="8" t="n"/>
    </row>
    <row r="160">
      <c r="A160" s="10">
        <f>IF(C160="","",ROW()-1)</f>
        <v/>
      </c>
      <c r="B160" s="13" t="n"/>
      <c r="C160" s="8" t="n"/>
      <c r="D160" s="10">
        <f>IF(C160="","",IFERROR(VLOOKUP(C160,Должности!$A$2:$B$21,2,FALSE),"нет такого кода"))</f>
        <v/>
      </c>
      <c r="E160" s="8" t="n"/>
      <c r="F160" s="8" t="n"/>
      <c r="G160" s="8" t="n"/>
      <c r="H160" s="9" t="n"/>
      <c r="I160" s="9" t="n"/>
      <c r="J160" s="8" t="n"/>
      <c r="K160" s="9" t="n"/>
      <c r="L160" s="12">
        <f>IF(H160="","",ROUND((IF(I160="",H160,(H160+I160)/2)+K160)/IF(J160="на руки",0.87,1),0))</f>
        <v/>
      </c>
      <c r="M160" s="8" t="n"/>
      <c r="N160" s="10">
        <f>IF(B160="","",IF(TODAY()-B160&gt;92,"старше 3 мес.","ок"))</f>
        <v/>
      </c>
      <c r="O160" s="8" t="n"/>
    </row>
    <row r="161">
      <c r="A161" s="10">
        <f>IF(C161="","",ROW()-1)</f>
        <v/>
      </c>
      <c r="B161" s="13" t="n"/>
      <c r="C161" s="8" t="n"/>
      <c r="D161" s="10">
        <f>IF(C161="","",IFERROR(VLOOKUP(C161,Должности!$A$2:$B$21,2,FALSE),"нет такого кода"))</f>
        <v/>
      </c>
      <c r="E161" s="8" t="n"/>
      <c r="F161" s="8" t="n"/>
      <c r="G161" s="8" t="n"/>
      <c r="H161" s="9" t="n"/>
      <c r="I161" s="9" t="n"/>
      <c r="J161" s="8" t="n"/>
      <c r="K161" s="9" t="n"/>
      <c r="L161" s="12">
        <f>IF(H161="","",ROUND((IF(I161="",H161,(H161+I161)/2)+K161)/IF(J161="на руки",0.87,1),0))</f>
        <v/>
      </c>
      <c r="M161" s="8" t="n"/>
      <c r="N161" s="10">
        <f>IF(B161="","",IF(TODAY()-B161&gt;92,"старше 3 мес.","ок"))</f>
        <v/>
      </c>
      <c r="O161" s="8" t="n"/>
    </row>
    <row r="162">
      <c r="A162" s="10">
        <f>IF(C162="","",ROW()-1)</f>
        <v/>
      </c>
      <c r="B162" s="13" t="n"/>
      <c r="C162" s="8" t="n"/>
      <c r="D162" s="10">
        <f>IF(C162="","",IFERROR(VLOOKUP(C162,Должности!$A$2:$B$21,2,FALSE),"нет такого кода"))</f>
        <v/>
      </c>
      <c r="E162" s="8" t="n"/>
      <c r="F162" s="8" t="n"/>
      <c r="G162" s="8" t="n"/>
      <c r="H162" s="9" t="n"/>
      <c r="I162" s="9" t="n"/>
      <c r="J162" s="8" t="n"/>
      <c r="K162" s="9" t="n"/>
      <c r="L162" s="12">
        <f>IF(H162="","",ROUND((IF(I162="",H162,(H162+I162)/2)+K162)/IF(J162="на руки",0.87,1),0))</f>
        <v/>
      </c>
      <c r="M162" s="8" t="n"/>
      <c r="N162" s="10">
        <f>IF(B162="","",IF(TODAY()-B162&gt;92,"старше 3 мес.","ок"))</f>
        <v/>
      </c>
      <c r="O162" s="8" t="n"/>
    </row>
    <row r="163">
      <c r="A163" s="10">
        <f>IF(C163="","",ROW()-1)</f>
        <v/>
      </c>
      <c r="B163" s="13" t="n"/>
      <c r="C163" s="8" t="n"/>
      <c r="D163" s="10">
        <f>IF(C163="","",IFERROR(VLOOKUP(C163,Должности!$A$2:$B$21,2,FALSE),"нет такого кода"))</f>
        <v/>
      </c>
      <c r="E163" s="8" t="n"/>
      <c r="F163" s="8" t="n"/>
      <c r="G163" s="8" t="n"/>
      <c r="H163" s="9" t="n"/>
      <c r="I163" s="9" t="n"/>
      <c r="J163" s="8" t="n"/>
      <c r="K163" s="9" t="n"/>
      <c r="L163" s="12">
        <f>IF(H163="","",ROUND((IF(I163="",H163,(H163+I163)/2)+K163)/IF(J163="на руки",0.87,1),0))</f>
        <v/>
      </c>
      <c r="M163" s="8" t="n"/>
      <c r="N163" s="10">
        <f>IF(B163="","",IF(TODAY()-B163&gt;92,"старше 3 мес.","ок"))</f>
        <v/>
      </c>
      <c r="O163" s="8" t="n"/>
    </row>
    <row r="164">
      <c r="A164" s="10">
        <f>IF(C164="","",ROW()-1)</f>
        <v/>
      </c>
      <c r="B164" s="13" t="n"/>
      <c r="C164" s="8" t="n"/>
      <c r="D164" s="10">
        <f>IF(C164="","",IFERROR(VLOOKUP(C164,Должности!$A$2:$B$21,2,FALSE),"нет такого кода"))</f>
        <v/>
      </c>
      <c r="E164" s="8" t="n"/>
      <c r="F164" s="8" t="n"/>
      <c r="G164" s="8" t="n"/>
      <c r="H164" s="9" t="n"/>
      <c r="I164" s="9" t="n"/>
      <c r="J164" s="8" t="n"/>
      <c r="K164" s="9" t="n"/>
      <c r="L164" s="12">
        <f>IF(H164="","",ROUND((IF(I164="",H164,(H164+I164)/2)+K164)/IF(J164="на руки",0.87,1),0))</f>
        <v/>
      </c>
      <c r="M164" s="8" t="n"/>
      <c r="N164" s="10">
        <f>IF(B164="","",IF(TODAY()-B164&gt;92,"старше 3 мес.","ок"))</f>
        <v/>
      </c>
      <c r="O164" s="8" t="n"/>
    </row>
    <row r="165">
      <c r="A165" s="10">
        <f>IF(C165="","",ROW()-1)</f>
        <v/>
      </c>
      <c r="B165" s="13" t="n"/>
      <c r="C165" s="8" t="n"/>
      <c r="D165" s="10">
        <f>IF(C165="","",IFERROR(VLOOKUP(C165,Должности!$A$2:$B$21,2,FALSE),"нет такого кода"))</f>
        <v/>
      </c>
      <c r="E165" s="8" t="n"/>
      <c r="F165" s="8" t="n"/>
      <c r="G165" s="8" t="n"/>
      <c r="H165" s="9" t="n"/>
      <c r="I165" s="9" t="n"/>
      <c r="J165" s="8" t="n"/>
      <c r="K165" s="9" t="n"/>
      <c r="L165" s="12">
        <f>IF(H165="","",ROUND((IF(I165="",H165,(H165+I165)/2)+K165)/IF(J165="на руки",0.87,1),0))</f>
        <v/>
      </c>
      <c r="M165" s="8" t="n"/>
      <c r="N165" s="10">
        <f>IF(B165="","",IF(TODAY()-B165&gt;92,"старше 3 мес.","ок"))</f>
        <v/>
      </c>
      <c r="O165" s="8" t="n"/>
    </row>
    <row r="166">
      <c r="A166" s="10">
        <f>IF(C166="","",ROW()-1)</f>
        <v/>
      </c>
      <c r="B166" s="13" t="n"/>
      <c r="C166" s="8" t="n"/>
      <c r="D166" s="10">
        <f>IF(C166="","",IFERROR(VLOOKUP(C166,Должности!$A$2:$B$21,2,FALSE),"нет такого кода"))</f>
        <v/>
      </c>
      <c r="E166" s="8" t="n"/>
      <c r="F166" s="8" t="n"/>
      <c r="G166" s="8" t="n"/>
      <c r="H166" s="9" t="n"/>
      <c r="I166" s="9" t="n"/>
      <c r="J166" s="8" t="n"/>
      <c r="K166" s="9" t="n"/>
      <c r="L166" s="12">
        <f>IF(H166="","",ROUND((IF(I166="",H166,(H166+I166)/2)+K166)/IF(J166="на руки",0.87,1),0))</f>
        <v/>
      </c>
      <c r="M166" s="8" t="n"/>
      <c r="N166" s="10">
        <f>IF(B166="","",IF(TODAY()-B166&gt;92,"старше 3 мес.","ок"))</f>
        <v/>
      </c>
      <c r="O166" s="8" t="n"/>
    </row>
    <row r="167">
      <c r="A167" s="10">
        <f>IF(C167="","",ROW()-1)</f>
        <v/>
      </c>
      <c r="B167" s="13" t="n"/>
      <c r="C167" s="8" t="n"/>
      <c r="D167" s="10">
        <f>IF(C167="","",IFERROR(VLOOKUP(C167,Должности!$A$2:$B$21,2,FALSE),"нет такого кода"))</f>
        <v/>
      </c>
      <c r="E167" s="8" t="n"/>
      <c r="F167" s="8" t="n"/>
      <c r="G167" s="8" t="n"/>
      <c r="H167" s="9" t="n"/>
      <c r="I167" s="9" t="n"/>
      <c r="J167" s="8" t="n"/>
      <c r="K167" s="9" t="n"/>
      <c r="L167" s="12">
        <f>IF(H167="","",ROUND((IF(I167="",H167,(H167+I167)/2)+K167)/IF(J167="на руки",0.87,1),0))</f>
        <v/>
      </c>
      <c r="M167" s="8" t="n"/>
      <c r="N167" s="10">
        <f>IF(B167="","",IF(TODAY()-B167&gt;92,"старше 3 мес.","ок"))</f>
        <v/>
      </c>
      <c r="O167" s="8" t="n"/>
    </row>
    <row r="168">
      <c r="A168" s="10">
        <f>IF(C168="","",ROW()-1)</f>
        <v/>
      </c>
      <c r="B168" s="13" t="n"/>
      <c r="C168" s="8" t="n"/>
      <c r="D168" s="10">
        <f>IF(C168="","",IFERROR(VLOOKUP(C168,Должности!$A$2:$B$21,2,FALSE),"нет такого кода"))</f>
        <v/>
      </c>
      <c r="E168" s="8" t="n"/>
      <c r="F168" s="8" t="n"/>
      <c r="G168" s="8" t="n"/>
      <c r="H168" s="9" t="n"/>
      <c r="I168" s="9" t="n"/>
      <c r="J168" s="8" t="n"/>
      <c r="K168" s="9" t="n"/>
      <c r="L168" s="12">
        <f>IF(H168="","",ROUND((IF(I168="",H168,(H168+I168)/2)+K168)/IF(J168="на руки",0.87,1),0))</f>
        <v/>
      </c>
      <c r="M168" s="8" t="n"/>
      <c r="N168" s="10">
        <f>IF(B168="","",IF(TODAY()-B168&gt;92,"старше 3 мес.","ок"))</f>
        <v/>
      </c>
      <c r="O168" s="8" t="n"/>
    </row>
    <row r="169">
      <c r="A169" s="10">
        <f>IF(C169="","",ROW()-1)</f>
        <v/>
      </c>
      <c r="B169" s="13" t="n"/>
      <c r="C169" s="8" t="n"/>
      <c r="D169" s="10">
        <f>IF(C169="","",IFERROR(VLOOKUP(C169,Должности!$A$2:$B$21,2,FALSE),"нет такого кода"))</f>
        <v/>
      </c>
      <c r="E169" s="8" t="n"/>
      <c r="F169" s="8" t="n"/>
      <c r="G169" s="8" t="n"/>
      <c r="H169" s="9" t="n"/>
      <c r="I169" s="9" t="n"/>
      <c r="J169" s="8" t="n"/>
      <c r="K169" s="9" t="n"/>
      <c r="L169" s="12">
        <f>IF(H169="","",ROUND((IF(I169="",H169,(H169+I169)/2)+K169)/IF(J169="на руки",0.87,1),0))</f>
        <v/>
      </c>
      <c r="M169" s="8" t="n"/>
      <c r="N169" s="10">
        <f>IF(B169="","",IF(TODAY()-B169&gt;92,"старше 3 мес.","ок"))</f>
        <v/>
      </c>
      <c r="O169" s="8" t="n"/>
    </row>
    <row r="170">
      <c r="A170" s="10">
        <f>IF(C170="","",ROW()-1)</f>
        <v/>
      </c>
      <c r="B170" s="13" t="n"/>
      <c r="C170" s="8" t="n"/>
      <c r="D170" s="10">
        <f>IF(C170="","",IFERROR(VLOOKUP(C170,Должности!$A$2:$B$21,2,FALSE),"нет такого кода"))</f>
        <v/>
      </c>
      <c r="E170" s="8" t="n"/>
      <c r="F170" s="8" t="n"/>
      <c r="G170" s="8" t="n"/>
      <c r="H170" s="9" t="n"/>
      <c r="I170" s="9" t="n"/>
      <c r="J170" s="8" t="n"/>
      <c r="K170" s="9" t="n"/>
      <c r="L170" s="12">
        <f>IF(H170="","",ROUND((IF(I170="",H170,(H170+I170)/2)+K170)/IF(J170="на руки",0.87,1),0))</f>
        <v/>
      </c>
      <c r="M170" s="8" t="n"/>
      <c r="N170" s="10">
        <f>IF(B170="","",IF(TODAY()-B170&gt;92,"старше 3 мес.","ок"))</f>
        <v/>
      </c>
      <c r="O170" s="8" t="n"/>
    </row>
    <row r="171">
      <c r="A171" s="10">
        <f>IF(C171="","",ROW()-1)</f>
        <v/>
      </c>
      <c r="B171" s="13" t="n"/>
      <c r="C171" s="8" t="n"/>
      <c r="D171" s="10">
        <f>IF(C171="","",IFERROR(VLOOKUP(C171,Должности!$A$2:$B$21,2,FALSE),"нет такого кода"))</f>
        <v/>
      </c>
      <c r="E171" s="8" t="n"/>
      <c r="F171" s="8" t="n"/>
      <c r="G171" s="8" t="n"/>
      <c r="H171" s="9" t="n"/>
      <c r="I171" s="9" t="n"/>
      <c r="J171" s="8" t="n"/>
      <c r="K171" s="9" t="n"/>
      <c r="L171" s="12">
        <f>IF(H171="","",ROUND((IF(I171="",H171,(H171+I171)/2)+K171)/IF(J171="на руки",0.87,1),0))</f>
        <v/>
      </c>
      <c r="M171" s="8" t="n"/>
      <c r="N171" s="10">
        <f>IF(B171="","",IF(TODAY()-B171&gt;92,"старше 3 мес.","ок"))</f>
        <v/>
      </c>
      <c r="O171" s="8" t="n"/>
    </row>
    <row r="172">
      <c r="A172" s="10">
        <f>IF(C172="","",ROW()-1)</f>
        <v/>
      </c>
      <c r="B172" s="13" t="n"/>
      <c r="C172" s="8" t="n"/>
      <c r="D172" s="10">
        <f>IF(C172="","",IFERROR(VLOOKUP(C172,Должности!$A$2:$B$21,2,FALSE),"нет такого кода"))</f>
        <v/>
      </c>
      <c r="E172" s="8" t="n"/>
      <c r="F172" s="8" t="n"/>
      <c r="G172" s="8" t="n"/>
      <c r="H172" s="9" t="n"/>
      <c r="I172" s="9" t="n"/>
      <c r="J172" s="8" t="n"/>
      <c r="K172" s="9" t="n"/>
      <c r="L172" s="12">
        <f>IF(H172="","",ROUND((IF(I172="",H172,(H172+I172)/2)+K172)/IF(J172="на руки",0.87,1),0))</f>
        <v/>
      </c>
      <c r="M172" s="8" t="n"/>
      <c r="N172" s="10">
        <f>IF(B172="","",IF(TODAY()-B172&gt;92,"старше 3 мес.","ок"))</f>
        <v/>
      </c>
      <c r="O172" s="8" t="n"/>
    </row>
    <row r="173">
      <c r="A173" s="10">
        <f>IF(C173="","",ROW()-1)</f>
        <v/>
      </c>
      <c r="B173" s="13" t="n"/>
      <c r="C173" s="8" t="n"/>
      <c r="D173" s="10">
        <f>IF(C173="","",IFERROR(VLOOKUP(C173,Должности!$A$2:$B$21,2,FALSE),"нет такого кода"))</f>
        <v/>
      </c>
      <c r="E173" s="8" t="n"/>
      <c r="F173" s="8" t="n"/>
      <c r="G173" s="8" t="n"/>
      <c r="H173" s="9" t="n"/>
      <c r="I173" s="9" t="n"/>
      <c r="J173" s="8" t="n"/>
      <c r="K173" s="9" t="n"/>
      <c r="L173" s="12">
        <f>IF(H173="","",ROUND((IF(I173="",H173,(H173+I173)/2)+K173)/IF(J173="на руки",0.87,1),0))</f>
        <v/>
      </c>
      <c r="M173" s="8" t="n"/>
      <c r="N173" s="10">
        <f>IF(B173="","",IF(TODAY()-B173&gt;92,"старше 3 мес.","ок"))</f>
        <v/>
      </c>
      <c r="O173" s="8" t="n"/>
    </row>
    <row r="174">
      <c r="A174" s="10">
        <f>IF(C174="","",ROW()-1)</f>
        <v/>
      </c>
      <c r="B174" s="13" t="n"/>
      <c r="C174" s="8" t="n"/>
      <c r="D174" s="10">
        <f>IF(C174="","",IFERROR(VLOOKUP(C174,Должности!$A$2:$B$21,2,FALSE),"нет такого кода"))</f>
        <v/>
      </c>
      <c r="E174" s="8" t="n"/>
      <c r="F174" s="8" t="n"/>
      <c r="G174" s="8" t="n"/>
      <c r="H174" s="9" t="n"/>
      <c r="I174" s="9" t="n"/>
      <c r="J174" s="8" t="n"/>
      <c r="K174" s="9" t="n"/>
      <c r="L174" s="12">
        <f>IF(H174="","",ROUND((IF(I174="",H174,(H174+I174)/2)+K174)/IF(J174="на руки",0.87,1),0))</f>
        <v/>
      </c>
      <c r="M174" s="8" t="n"/>
      <c r="N174" s="10">
        <f>IF(B174="","",IF(TODAY()-B174&gt;92,"старше 3 мес.","ок"))</f>
        <v/>
      </c>
      <c r="O174" s="8" t="n"/>
    </row>
    <row r="175">
      <c r="A175" s="10">
        <f>IF(C175="","",ROW()-1)</f>
        <v/>
      </c>
      <c r="B175" s="13" t="n"/>
      <c r="C175" s="8" t="n"/>
      <c r="D175" s="10">
        <f>IF(C175="","",IFERROR(VLOOKUP(C175,Должности!$A$2:$B$21,2,FALSE),"нет такого кода"))</f>
        <v/>
      </c>
      <c r="E175" s="8" t="n"/>
      <c r="F175" s="8" t="n"/>
      <c r="G175" s="8" t="n"/>
      <c r="H175" s="9" t="n"/>
      <c r="I175" s="9" t="n"/>
      <c r="J175" s="8" t="n"/>
      <c r="K175" s="9" t="n"/>
      <c r="L175" s="12">
        <f>IF(H175="","",ROUND((IF(I175="",H175,(H175+I175)/2)+K175)/IF(J175="на руки",0.87,1),0))</f>
        <v/>
      </c>
      <c r="M175" s="8" t="n"/>
      <c r="N175" s="10">
        <f>IF(B175="","",IF(TODAY()-B175&gt;92,"старше 3 мес.","ок"))</f>
        <v/>
      </c>
      <c r="O175" s="8" t="n"/>
    </row>
    <row r="176">
      <c r="A176" s="10">
        <f>IF(C176="","",ROW()-1)</f>
        <v/>
      </c>
      <c r="B176" s="13" t="n"/>
      <c r="C176" s="8" t="n"/>
      <c r="D176" s="10">
        <f>IF(C176="","",IFERROR(VLOOKUP(C176,Должности!$A$2:$B$21,2,FALSE),"нет такого кода"))</f>
        <v/>
      </c>
      <c r="E176" s="8" t="n"/>
      <c r="F176" s="8" t="n"/>
      <c r="G176" s="8" t="n"/>
      <c r="H176" s="9" t="n"/>
      <c r="I176" s="9" t="n"/>
      <c r="J176" s="8" t="n"/>
      <c r="K176" s="9" t="n"/>
      <c r="L176" s="12">
        <f>IF(H176="","",ROUND((IF(I176="",H176,(H176+I176)/2)+K176)/IF(J176="на руки",0.87,1),0))</f>
        <v/>
      </c>
      <c r="M176" s="8" t="n"/>
      <c r="N176" s="10">
        <f>IF(B176="","",IF(TODAY()-B176&gt;92,"старше 3 мес.","ок"))</f>
        <v/>
      </c>
      <c r="O176" s="8" t="n"/>
    </row>
    <row r="177">
      <c r="A177" s="10">
        <f>IF(C177="","",ROW()-1)</f>
        <v/>
      </c>
      <c r="B177" s="13" t="n"/>
      <c r="C177" s="8" t="n"/>
      <c r="D177" s="10">
        <f>IF(C177="","",IFERROR(VLOOKUP(C177,Должности!$A$2:$B$21,2,FALSE),"нет такого кода"))</f>
        <v/>
      </c>
      <c r="E177" s="8" t="n"/>
      <c r="F177" s="8" t="n"/>
      <c r="G177" s="8" t="n"/>
      <c r="H177" s="9" t="n"/>
      <c r="I177" s="9" t="n"/>
      <c r="J177" s="8" t="n"/>
      <c r="K177" s="9" t="n"/>
      <c r="L177" s="12">
        <f>IF(H177="","",ROUND((IF(I177="",H177,(H177+I177)/2)+K177)/IF(J177="на руки",0.87,1),0))</f>
        <v/>
      </c>
      <c r="M177" s="8" t="n"/>
      <c r="N177" s="10">
        <f>IF(B177="","",IF(TODAY()-B177&gt;92,"старше 3 мес.","ок"))</f>
        <v/>
      </c>
      <c r="O177" s="8" t="n"/>
    </row>
    <row r="178">
      <c r="A178" s="10">
        <f>IF(C178="","",ROW()-1)</f>
        <v/>
      </c>
      <c r="B178" s="13" t="n"/>
      <c r="C178" s="8" t="n"/>
      <c r="D178" s="10">
        <f>IF(C178="","",IFERROR(VLOOKUP(C178,Должности!$A$2:$B$21,2,FALSE),"нет такого кода"))</f>
        <v/>
      </c>
      <c r="E178" s="8" t="n"/>
      <c r="F178" s="8" t="n"/>
      <c r="G178" s="8" t="n"/>
      <c r="H178" s="9" t="n"/>
      <c r="I178" s="9" t="n"/>
      <c r="J178" s="8" t="n"/>
      <c r="K178" s="9" t="n"/>
      <c r="L178" s="12">
        <f>IF(H178="","",ROUND((IF(I178="",H178,(H178+I178)/2)+K178)/IF(J178="на руки",0.87,1),0))</f>
        <v/>
      </c>
      <c r="M178" s="8" t="n"/>
      <c r="N178" s="10">
        <f>IF(B178="","",IF(TODAY()-B178&gt;92,"старше 3 мес.","ок"))</f>
        <v/>
      </c>
      <c r="O178" s="8" t="n"/>
    </row>
    <row r="179">
      <c r="A179" s="10">
        <f>IF(C179="","",ROW()-1)</f>
        <v/>
      </c>
      <c r="B179" s="13" t="n"/>
      <c r="C179" s="8" t="n"/>
      <c r="D179" s="10">
        <f>IF(C179="","",IFERROR(VLOOKUP(C179,Должности!$A$2:$B$21,2,FALSE),"нет такого кода"))</f>
        <v/>
      </c>
      <c r="E179" s="8" t="n"/>
      <c r="F179" s="8" t="n"/>
      <c r="G179" s="8" t="n"/>
      <c r="H179" s="9" t="n"/>
      <c r="I179" s="9" t="n"/>
      <c r="J179" s="8" t="n"/>
      <c r="K179" s="9" t="n"/>
      <c r="L179" s="12">
        <f>IF(H179="","",ROUND((IF(I179="",H179,(H179+I179)/2)+K179)/IF(J179="на руки",0.87,1),0))</f>
        <v/>
      </c>
      <c r="M179" s="8" t="n"/>
      <c r="N179" s="10">
        <f>IF(B179="","",IF(TODAY()-B179&gt;92,"старше 3 мес.","ок"))</f>
        <v/>
      </c>
      <c r="O179" s="8" t="n"/>
    </row>
    <row r="180">
      <c r="A180" s="10">
        <f>IF(C180="","",ROW()-1)</f>
        <v/>
      </c>
      <c r="B180" s="13" t="n"/>
      <c r="C180" s="8" t="n"/>
      <c r="D180" s="10">
        <f>IF(C180="","",IFERROR(VLOOKUP(C180,Должности!$A$2:$B$21,2,FALSE),"нет такого кода"))</f>
        <v/>
      </c>
      <c r="E180" s="8" t="n"/>
      <c r="F180" s="8" t="n"/>
      <c r="G180" s="8" t="n"/>
      <c r="H180" s="9" t="n"/>
      <c r="I180" s="9" t="n"/>
      <c r="J180" s="8" t="n"/>
      <c r="K180" s="9" t="n"/>
      <c r="L180" s="12">
        <f>IF(H180="","",ROUND((IF(I180="",H180,(H180+I180)/2)+K180)/IF(J180="на руки",0.87,1),0))</f>
        <v/>
      </c>
      <c r="M180" s="8" t="n"/>
      <c r="N180" s="10">
        <f>IF(B180="","",IF(TODAY()-B180&gt;92,"старше 3 мес.","ок"))</f>
        <v/>
      </c>
      <c r="O180" s="8" t="n"/>
    </row>
    <row r="181">
      <c r="A181" s="10">
        <f>IF(C181="","",ROW()-1)</f>
        <v/>
      </c>
      <c r="B181" s="13" t="n"/>
      <c r="C181" s="8" t="n"/>
      <c r="D181" s="10">
        <f>IF(C181="","",IFERROR(VLOOKUP(C181,Должности!$A$2:$B$21,2,FALSE),"нет такого кода"))</f>
        <v/>
      </c>
      <c r="E181" s="8" t="n"/>
      <c r="F181" s="8" t="n"/>
      <c r="G181" s="8" t="n"/>
      <c r="H181" s="9" t="n"/>
      <c r="I181" s="9" t="n"/>
      <c r="J181" s="8" t="n"/>
      <c r="K181" s="9" t="n"/>
      <c r="L181" s="12">
        <f>IF(H181="","",ROUND((IF(I181="",H181,(H181+I181)/2)+K181)/IF(J181="на руки",0.87,1),0))</f>
        <v/>
      </c>
      <c r="M181" s="8" t="n"/>
      <c r="N181" s="10">
        <f>IF(B181="","",IF(TODAY()-B181&gt;92,"старше 3 мес.","ок"))</f>
        <v/>
      </c>
      <c r="O181" s="8" t="n"/>
    </row>
    <row r="182">
      <c r="A182" s="10">
        <f>IF(C182="","",ROW()-1)</f>
        <v/>
      </c>
      <c r="B182" s="13" t="n"/>
      <c r="C182" s="8" t="n"/>
      <c r="D182" s="10">
        <f>IF(C182="","",IFERROR(VLOOKUP(C182,Должности!$A$2:$B$21,2,FALSE),"нет такого кода"))</f>
        <v/>
      </c>
      <c r="E182" s="8" t="n"/>
      <c r="F182" s="8" t="n"/>
      <c r="G182" s="8" t="n"/>
      <c r="H182" s="9" t="n"/>
      <c r="I182" s="9" t="n"/>
      <c r="J182" s="8" t="n"/>
      <c r="K182" s="9" t="n"/>
      <c r="L182" s="12">
        <f>IF(H182="","",ROUND((IF(I182="",H182,(H182+I182)/2)+K182)/IF(J182="на руки",0.87,1),0))</f>
        <v/>
      </c>
      <c r="M182" s="8" t="n"/>
      <c r="N182" s="10">
        <f>IF(B182="","",IF(TODAY()-B182&gt;92,"старше 3 мес.","ок"))</f>
        <v/>
      </c>
      <c r="O182" s="8" t="n"/>
    </row>
    <row r="183">
      <c r="A183" s="10">
        <f>IF(C183="","",ROW()-1)</f>
        <v/>
      </c>
      <c r="B183" s="13" t="n"/>
      <c r="C183" s="8" t="n"/>
      <c r="D183" s="10">
        <f>IF(C183="","",IFERROR(VLOOKUP(C183,Должности!$A$2:$B$21,2,FALSE),"нет такого кода"))</f>
        <v/>
      </c>
      <c r="E183" s="8" t="n"/>
      <c r="F183" s="8" t="n"/>
      <c r="G183" s="8" t="n"/>
      <c r="H183" s="9" t="n"/>
      <c r="I183" s="9" t="n"/>
      <c r="J183" s="8" t="n"/>
      <c r="K183" s="9" t="n"/>
      <c r="L183" s="12">
        <f>IF(H183="","",ROUND((IF(I183="",H183,(H183+I183)/2)+K183)/IF(J183="на руки",0.87,1),0))</f>
        <v/>
      </c>
      <c r="M183" s="8" t="n"/>
      <c r="N183" s="10">
        <f>IF(B183="","",IF(TODAY()-B183&gt;92,"старше 3 мес.","ок"))</f>
        <v/>
      </c>
      <c r="O183" s="8" t="n"/>
    </row>
    <row r="184">
      <c r="A184" s="10">
        <f>IF(C184="","",ROW()-1)</f>
        <v/>
      </c>
      <c r="B184" s="13" t="n"/>
      <c r="C184" s="8" t="n"/>
      <c r="D184" s="10">
        <f>IF(C184="","",IFERROR(VLOOKUP(C184,Должности!$A$2:$B$21,2,FALSE),"нет такого кода"))</f>
        <v/>
      </c>
      <c r="E184" s="8" t="n"/>
      <c r="F184" s="8" t="n"/>
      <c r="G184" s="8" t="n"/>
      <c r="H184" s="9" t="n"/>
      <c r="I184" s="9" t="n"/>
      <c r="J184" s="8" t="n"/>
      <c r="K184" s="9" t="n"/>
      <c r="L184" s="12">
        <f>IF(H184="","",ROUND((IF(I184="",H184,(H184+I184)/2)+K184)/IF(J184="на руки",0.87,1),0))</f>
        <v/>
      </c>
      <c r="M184" s="8" t="n"/>
      <c r="N184" s="10">
        <f>IF(B184="","",IF(TODAY()-B184&gt;92,"старше 3 мес.","ок"))</f>
        <v/>
      </c>
      <c r="O184" s="8" t="n"/>
    </row>
    <row r="185">
      <c r="A185" s="10">
        <f>IF(C185="","",ROW()-1)</f>
        <v/>
      </c>
      <c r="B185" s="13" t="n"/>
      <c r="C185" s="8" t="n"/>
      <c r="D185" s="10">
        <f>IF(C185="","",IFERROR(VLOOKUP(C185,Должности!$A$2:$B$21,2,FALSE),"нет такого кода"))</f>
        <v/>
      </c>
      <c r="E185" s="8" t="n"/>
      <c r="F185" s="8" t="n"/>
      <c r="G185" s="8" t="n"/>
      <c r="H185" s="9" t="n"/>
      <c r="I185" s="9" t="n"/>
      <c r="J185" s="8" t="n"/>
      <c r="K185" s="9" t="n"/>
      <c r="L185" s="12">
        <f>IF(H185="","",ROUND((IF(I185="",H185,(H185+I185)/2)+K185)/IF(J185="на руки",0.87,1),0))</f>
        <v/>
      </c>
      <c r="M185" s="8" t="n"/>
      <c r="N185" s="10">
        <f>IF(B185="","",IF(TODAY()-B185&gt;92,"старше 3 мес.","ок"))</f>
        <v/>
      </c>
      <c r="O185" s="8" t="n"/>
    </row>
    <row r="186">
      <c r="A186" s="10">
        <f>IF(C186="","",ROW()-1)</f>
        <v/>
      </c>
      <c r="B186" s="13" t="n"/>
      <c r="C186" s="8" t="n"/>
      <c r="D186" s="10">
        <f>IF(C186="","",IFERROR(VLOOKUP(C186,Должности!$A$2:$B$21,2,FALSE),"нет такого кода"))</f>
        <v/>
      </c>
      <c r="E186" s="8" t="n"/>
      <c r="F186" s="8" t="n"/>
      <c r="G186" s="8" t="n"/>
      <c r="H186" s="9" t="n"/>
      <c r="I186" s="9" t="n"/>
      <c r="J186" s="8" t="n"/>
      <c r="K186" s="9" t="n"/>
      <c r="L186" s="12">
        <f>IF(H186="","",ROUND((IF(I186="",H186,(H186+I186)/2)+K186)/IF(J186="на руки",0.87,1),0))</f>
        <v/>
      </c>
      <c r="M186" s="8" t="n"/>
      <c r="N186" s="10">
        <f>IF(B186="","",IF(TODAY()-B186&gt;92,"старше 3 мес.","ок"))</f>
        <v/>
      </c>
      <c r="O186" s="8" t="n"/>
    </row>
    <row r="187">
      <c r="A187" s="10">
        <f>IF(C187="","",ROW()-1)</f>
        <v/>
      </c>
      <c r="B187" s="13" t="n"/>
      <c r="C187" s="8" t="n"/>
      <c r="D187" s="10">
        <f>IF(C187="","",IFERROR(VLOOKUP(C187,Должности!$A$2:$B$21,2,FALSE),"нет такого кода"))</f>
        <v/>
      </c>
      <c r="E187" s="8" t="n"/>
      <c r="F187" s="8" t="n"/>
      <c r="G187" s="8" t="n"/>
      <c r="H187" s="9" t="n"/>
      <c r="I187" s="9" t="n"/>
      <c r="J187" s="8" t="n"/>
      <c r="K187" s="9" t="n"/>
      <c r="L187" s="12">
        <f>IF(H187="","",ROUND((IF(I187="",H187,(H187+I187)/2)+K187)/IF(J187="на руки",0.87,1),0))</f>
        <v/>
      </c>
      <c r="M187" s="8" t="n"/>
      <c r="N187" s="10">
        <f>IF(B187="","",IF(TODAY()-B187&gt;92,"старше 3 мес.","ок"))</f>
        <v/>
      </c>
      <c r="O187" s="8" t="n"/>
    </row>
    <row r="188">
      <c r="A188" s="10">
        <f>IF(C188="","",ROW()-1)</f>
        <v/>
      </c>
      <c r="B188" s="13" t="n"/>
      <c r="C188" s="8" t="n"/>
      <c r="D188" s="10">
        <f>IF(C188="","",IFERROR(VLOOKUP(C188,Должности!$A$2:$B$21,2,FALSE),"нет такого кода"))</f>
        <v/>
      </c>
      <c r="E188" s="8" t="n"/>
      <c r="F188" s="8" t="n"/>
      <c r="G188" s="8" t="n"/>
      <c r="H188" s="9" t="n"/>
      <c r="I188" s="9" t="n"/>
      <c r="J188" s="8" t="n"/>
      <c r="K188" s="9" t="n"/>
      <c r="L188" s="12">
        <f>IF(H188="","",ROUND((IF(I188="",H188,(H188+I188)/2)+K188)/IF(J188="на руки",0.87,1),0))</f>
        <v/>
      </c>
      <c r="M188" s="8" t="n"/>
      <c r="N188" s="10">
        <f>IF(B188="","",IF(TODAY()-B188&gt;92,"старше 3 мес.","ок"))</f>
        <v/>
      </c>
      <c r="O188" s="8" t="n"/>
    </row>
    <row r="189">
      <c r="A189" s="10">
        <f>IF(C189="","",ROW()-1)</f>
        <v/>
      </c>
      <c r="B189" s="13" t="n"/>
      <c r="C189" s="8" t="n"/>
      <c r="D189" s="10">
        <f>IF(C189="","",IFERROR(VLOOKUP(C189,Должности!$A$2:$B$21,2,FALSE),"нет такого кода"))</f>
        <v/>
      </c>
      <c r="E189" s="8" t="n"/>
      <c r="F189" s="8" t="n"/>
      <c r="G189" s="8" t="n"/>
      <c r="H189" s="9" t="n"/>
      <c r="I189" s="9" t="n"/>
      <c r="J189" s="8" t="n"/>
      <c r="K189" s="9" t="n"/>
      <c r="L189" s="12">
        <f>IF(H189="","",ROUND((IF(I189="",H189,(H189+I189)/2)+K189)/IF(J189="на руки",0.87,1),0))</f>
        <v/>
      </c>
      <c r="M189" s="8" t="n"/>
      <c r="N189" s="10">
        <f>IF(B189="","",IF(TODAY()-B189&gt;92,"старше 3 мес.","ок"))</f>
        <v/>
      </c>
      <c r="O189" s="8" t="n"/>
    </row>
    <row r="190">
      <c r="A190" s="10">
        <f>IF(C190="","",ROW()-1)</f>
        <v/>
      </c>
      <c r="B190" s="13" t="n"/>
      <c r="C190" s="8" t="n"/>
      <c r="D190" s="10">
        <f>IF(C190="","",IFERROR(VLOOKUP(C190,Должности!$A$2:$B$21,2,FALSE),"нет такого кода"))</f>
        <v/>
      </c>
      <c r="E190" s="8" t="n"/>
      <c r="F190" s="8" t="n"/>
      <c r="G190" s="8" t="n"/>
      <c r="H190" s="9" t="n"/>
      <c r="I190" s="9" t="n"/>
      <c r="J190" s="8" t="n"/>
      <c r="K190" s="9" t="n"/>
      <c r="L190" s="12">
        <f>IF(H190="","",ROUND((IF(I190="",H190,(H190+I190)/2)+K190)/IF(J190="на руки",0.87,1),0))</f>
        <v/>
      </c>
      <c r="M190" s="8" t="n"/>
      <c r="N190" s="10">
        <f>IF(B190="","",IF(TODAY()-B190&gt;92,"старше 3 мес.","ок"))</f>
        <v/>
      </c>
      <c r="O190" s="8" t="n"/>
    </row>
    <row r="191">
      <c r="A191" s="10">
        <f>IF(C191="","",ROW()-1)</f>
        <v/>
      </c>
      <c r="B191" s="13" t="n"/>
      <c r="C191" s="8" t="n"/>
      <c r="D191" s="10">
        <f>IF(C191="","",IFERROR(VLOOKUP(C191,Должности!$A$2:$B$21,2,FALSE),"нет такого кода"))</f>
        <v/>
      </c>
      <c r="E191" s="8" t="n"/>
      <c r="F191" s="8" t="n"/>
      <c r="G191" s="8" t="n"/>
      <c r="H191" s="9" t="n"/>
      <c r="I191" s="9" t="n"/>
      <c r="J191" s="8" t="n"/>
      <c r="K191" s="9" t="n"/>
      <c r="L191" s="12">
        <f>IF(H191="","",ROUND((IF(I191="",H191,(H191+I191)/2)+K191)/IF(J191="на руки",0.87,1),0))</f>
        <v/>
      </c>
      <c r="M191" s="8" t="n"/>
      <c r="N191" s="10">
        <f>IF(B191="","",IF(TODAY()-B191&gt;92,"старше 3 мес.","ок"))</f>
        <v/>
      </c>
      <c r="O191" s="8" t="n"/>
    </row>
    <row r="192">
      <c r="A192" s="10">
        <f>IF(C192="","",ROW()-1)</f>
        <v/>
      </c>
      <c r="B192" s="13" t="n"/>
      <c r="C192" s="8" t="n"/>
      <c r="D192" s="10">
        <f>IF(C192="","",IFERROR(VLOOKUP(C192,Должности!$A$2:$B$21,2,FALSE),"нет такого кода"))</f>
        <v/>
      </c>
      <c r="E192" s="8" t="n"/>
      <c r="F192" s="8" t="n"/>
      <c r="G192" s="8" t="n"/>
      <c r="H192" s="9" t="n"/>
      <c r="I192" s="9" t="n"/>
      <c r="J192" s="8" t="n"/>
      <c r="K192" s="9" t="n"/>
      <c r="L192" s="12">
        <f>IF(H192="","",ROUND((IF(I192="",H192,(H192+I192)/2)+K192)/IF(J192="на руки",0.87,1),0))</f>
        <v/>
      </c>
      <c r="M192" s="8" t="n"/>
      <c r="N192" s="10">
        <f>IF(B192="","",IF(TODAY()-B192&gt;92,"старше 3 мес.","ок"))</f>
        <v/>
      </c>
      <c r="O192" s="8" t="n"/>
    </row>
    <row r="193">
      <c r="A193" s="10">
        <f>IF(C193="","",ROW()-1)</f>
        <v/>
      </c>
      <c r="B193" s="13" t="n"/>
      <c r="C193" s="8" t="n"/>
      <c r="D193" s="10">
        <f>IF(C193="","",IFERROR(VLOOKUP(C193,Должности!$A$2:$B$21,2,FALSE),"нет такого кода"))</f>
        <v/>
      </c>
      <c r="E193" s="8" t="n"/>
      <c r="F193" s="8" t="n"/>
      <c r="G193" s="8" t="n"/>
      <c r="H193" s="9" t="n"/>
      <c r="I193" s="9" t="n"/>
      <c r="J193" s="8" t="n"/>
      <c r="K193" s="9" t="n"/>
      <c r="L193" s="12">
        <f>IF(H193="","",ROUND((IF(I193="",H193,(H193+I193)/2)+K193)/IF(J193="на руки",0.87,1),0))</f>
        <v/>
      </c>
      <c r="M193" s="8" t="n"/>
      <c r="N193" s="10">
        <f>IF(B193="","",IF(TODAY()-B193&gt;92,"старше 3 мес.","ок"))</f>
        <v/>
      </c>
      <c r="O193" s="8" t="n"/>
    </row>
    <row r="194">
      <c r="A194" s="10">
        <f>IF(C194="","",ROW()-1)</f>
        <v/>
      </c>
      <c r="B194" s="13" t="n"/>
      <c r="C194" s="8" t="n"/>
      <c r="D194" s="10">
        <f>IF(C194="","",IFERROR(VLOOKUP(C194,Должности!$A$2:$B$21,2,FALSE),"нет такого кода"))</f>
        <v/>
      </c>
      <c r="E194" s="8" t="n"/>
      <c r="F194" s="8" t="n"/>
      <c r="G194" s="8" t="n"/>
      <c r="H194" s="9" t="n"/>
      <c r="I194" s="9" t="n"/>
      <c r="J194" s="8" t="n"/>
      <c r="K194" s="9" t="n"/>
      <c r="L194" s="12">
        <f>IF(H194="","",ROUND((IF(I194="",H194,(H194+I194)/2)+K194)/IF(J194="на руки",0.87,1),0))</f>
        <v/>
      </c>
      <c r="M194" s="8" t="n"/>
      <c r="N194" s="10">
        <f>IF(B194="","",IF(TODAY()-B194&gt;92,"старше 3 мес.","ок"))</f>
        <v/>
      </c>
      <c r="O194" s="8" t="n"/>
    </row>
    <row r="195">
      <c r="A195" s="10">
        <f>IF(C195="","",ROW()-1)</f>
        <v/>
      </c>
      <c r="B195" s="13" t="n"/>
      <c r="C195" s="8" t="n"/>
      <c r="D195" s="10">
        <f>IF(C195="","",IFERROR(VLOOKUP(C195,Должности!$A$2:$B$21,2,FALSE),"нет такого кода"))</f>
        <v/>
      </c>
      <c r="E195" s="8" t="n"/>
      <c r="F195" s="8" t="n"/>
      <c r="G195" s="8" t="n"/>
      <c r="H195" s="9" t="n"/>
      <c r="I195" s="9" t="n"/>
      <c r="J195" s="8" t="n"/>
      <c r="K195" s="9" t="n"/>
      <c r="L195" s="12">
        <f>IF(H195="","",ROUND((IF(I195="",H195,(H195+I195)/2)+K195)/IF(J195="на руки",0.87,1),0))</f>
        <v/>
      </c>
      <c r="M195" s="8" t="n"/>
      <c r="N195" s="10">
        <f>IF(B195="","",IF(TODAY()-B195&gt;92,"старше 3 мес.","ок"))</f>
        <v/>
      </c>
      <c r="O195" s="8" t="n"/>
    </row>
    <row r="196">
      <c r="A196" s="10">
        <f>IF(C196="","",ROW()-1)</f>
        <v/>
      </c>
      <c r="B196" s="13" t="n"/>
      <c r="C196" s="8" t="n"/>
      <c r="D196" s="10">
        <f>IF(C196="","",IFERROR(VLOOKUP(C196,Должности!$A$2:$B$21,2,FALSE),"нет такого кода"))</f>
        <v/>
      </c>
      <c r="E196" s="8" t="n"/>
      <c r="F196" s="8" t="n"/>
      <c r="G196" s="8" t="n"/>
      <c r="H196" s="9" t="n"/>
      <c r="I196" s="9" t="n"/>
      <c r="J196" s="8" t="n"/>
      <c r="K196" s="9" t="n"/>
      <c r="L196" s="12">
        <f>IF(H196="","",ROUND((IF(I196="",H196,(H196+I196)/2)+K196)/IF(J196="на руки",0.87,1),0))</f>
        <v/>
      </c>
      <c r="M196" s="8" t="n"/>
      <c r="N196" s="10">
        <f>IF(B196="","",IF(TODAY()-B196&gt;92,"старше 3 мес.","ок"))</f>
        <v/>
      </c>
      <c r="O196" s="8" t="n"/>
    </row>
    <row r="197">
      <c r="A197" s="10">
        <f>IF(C197="","",ROW()-1)</f>
        <v/>
      </c>
      <c r="B197" s="13" t="n"/>
      <c r="C197" s="8" t="n"/>
      <c r="D197" s="10">
        <f>IF(C197="","",IFERROR(VLOOKUP(C197,Должности!$A$2:$B$21,2,FALSE),"нет такого кода"))</f>
        <v/>
      </c>
      <c r="E197" s="8" t="n"/>
      <c r="F197" s="8" t="n"/>
      <c r="G197" s="8" t="n"/>
      <c r="H197" s="9" t="n"/>
      <c r="I197" s="9" t="n"/>
      <c r="J197" s="8" t="n"/>
      <c r="K197" s="9" t="n"/>
      <c r="L197" s="12">
        <f>IF(H197="","",ROUND((IF(I197="",H197,(H197+I197)/2)+K197)/IF(J197="на руки",0.87,1),0))</f>
        <v/>
      </c>
      <c r="M197" s="8" t="n"/>
      <c r="N197" s="10">
        <f>IF(B197="","",IF(TODAY()-B197&gt;92,"старше 3 мес.","ок"))</f>
        <v/>
      </c>
      <c r="O197" s="8" t="n"/>
    </row>
    <row r="198">
      <c r="A198" s="10">
        <f>IF(C198="","",ROW()-1)</f>
        <v/>
      </c>
      <c r="B198" s="13" t="n"/>
      <c r="C198" s="8" t="n"/>
      <c r="D198" s="10">
        <f>IF(C198="","",IFERROR(VLOOKUP(C198,Должности!$A$2:$B$21,2,FALSE),"нет такого кода"))</f>
        <v/>
      </c>
      <c r="E198" s="8" t="n"/>
      <c r="F198" s="8" t="n"/>
      <c r="G198" s="8" t="n"/>
      <c r="H198" s="9" t="n"/>
      <c r="I198" s="9" t="n"/>
      <c r="J198" s="8" t="n"/>
      <c r="K198" s="9" t="n"/>
      <c r="L198" s="12">
        <f>IF(H198="","",ROUND((IF(I198="",H198,(H198+I198)/2)+K198)/IF(J198="на руки",0.87,1),0))</f>
        <v/>
      </c>
      <c r="M198" s="8" t="n"/>
      <c r="N198" s="10">
        <f>IF(B198="","",IF(TODAY()-B198&gt;92,"старше 3 мес.","ок"))</f>
        <v/>
      </c>
      <c r="O198" s="8" t="n"/>
    </row>
    <row r="199">
      <c r="A199" s="10">
        <f>IF(C199="","",ROW()-1)</f>
        <v/>
      </c>
      <c r="B199" s="13" t="n"/>
      <c r="C199" s="8" t="n"/>
      <c r="D199" s="10">
        <f>IF(C199="","",IFERROR(VLOOKUP(C199,Должности!$A$2:$B$21,2,FALSE),"нет такого кода"))</f>
        <v/>
      </c>
      <c r="E199" s="8" t="n"/>
      <c r="F199" s="8" t="n"/>
      <c r="G199" s="8" t="n"/>
      <c r="H199" s="9" t="n"/>
      <c r="I199" s="9" t="n"/>
      <c r="J199" s="8" t="n"/>
      <c r="K199" s="9" t="n"/>
      <c r="L199" s="12">
        <f>IF(H199="","",ROUND((IF(I199="",H199,(H199+I199)/2)+K199)/IF(J199="на руки",0.87,1),0))</f>
        <v/>
      </c>
      <c r="M199" s="8" t="n"/>
      <c r="N199" s="10">
        <f>IF(B199="","",IF(TODAY()-B199&gt;92,"старше 3 мес.","ок"))</f>
        <v/>
      </c>
      <c r="O199" s="8" t="n"/>
    </row>
    <row r="200">
      <c r="A200" s="10">
        <f>IF(C200="","",ROW()-1)</f>
        <v/>
      </c>
      <c r="B200" s="13" t="n"/>
      <c r="C200" s="8" t="n"/>
      <c r="D200" s="10">
        <f>IF(C200="","",IFERROR(VLOOKUP(C200,Должности!$A$2:$B$21,2,FALSE),"нет такого кода"))</f>
        <v/>
      </c>
      <c r="E200" s="8" t="n"/>
      <c r="F200" s="8" t="n"/>
      <c r="G200" s="8" t="n"/>
      <c r="H200" s="9" t="n"/>
      <c r="I200" s="9" t="n"/>
      <c r="J200" s="8" t="n"/>
      <c r="K200" s="9" t="n"/>
      <c r="L200" s="12">
        <f>IF(H200="","",ROUND((IF(I200="",H200,(H200+I200)/2)+K200)/IF(J200="на руки",0.87,1),0))</f>
        <v/>
      </c>
      <c r="M200" s="8" t="n"/>
      <c r="N200" s="10">
        <f>IF(B200="","",IF(TODAY()-B200&gt;92,"старше 3 мес.","ок"))</f>
        <v/>
      </c>
      <c r="O200" s="8" t="n"/>
    </row>
    <row r="201">
      <c r="A201" s="10">
        <f>IF(C201="","",ROW()-1)</f>
        <v/>
      </c>
      <c r="B201" s="13" t="n"/>
      <c r="C201" s="8" t="n"/>
      <c r="D201" s="10">
        <f>IF(C201="","",IFERROR(VLOOKUP(C201,Должности!$A$2:$B$21,2,FALSE),"нет такого кода"))</f>
        <v/>
      </c>
      <c r="E201" s="8" t="n"/>
      <c r="F201" s="8" t="n"/>
      <c r="G201" s="8" t="n"/>
      <c r="H201" s="9" t="n"/>
      <c r="I201" s="9" t="n"/>
      <c r="J201" s="8" t="n"/>
      <c r="K201" s="9" t="n"/>
      <c r="L201" s="12">
        <f>IF(H201="","",ROUND((IF(I201="",H201,(H201+I201)/2)+K201)/IF(J201="на руки",0.87,1),0))</f>
        <v/>
      </c>
      <c r="M201" s="8" t="n"/>
      <c r="N201" s="10">
        <f>IF(B201="","",IF(TODAY()-B201&gt;92,"старше 3 мес.","ок"))</f>
        <v/>
      </c>
      <c r="O201" s="8" t="n"/>
    </row>
    <row r="202">
      <c r="A202" s="10">
        <f>IF(C202="","",ROW()-1)</f>
        <v/>
      </c>
      <c r="B202" s="13" t="n"/>
      <c r="C202" s="8" t="n"/>
      <c r="D202" s="10">
        <f>IF(C202="","",IFERROR(VLOOKUP(C202,Должности!$A$2:$B$21,2,FALSE),"нет такого кода"))</f>
        <v/>
      </c>
      <c r="E202" s="8" t="n"/>
      <c r="F202" s="8" t="n"/>
      <c r="G202" s="8" t="n"/>
      <c r="H202" s="9" t="n"/>
      <c r="I202" s="9" t="n"/>
      <c r="J202" s="8" t="n"/>
      <c r="K202" s="9" t="n"/>
      <c r="L202" s="12">
        <f>IF(H202="","",ROUND((IF(I202="",H202,(H202+I202)/2)+K202)/IF(J202="на руки",0.87,1),0))</f>
        <v/>
      </c>
      <c r="M202" s="8" t="n"/>
      <c r="N202" s="10">
        <f>IF(B202="","",IF(TODAY()-B202&gt;92,"старше 3 мес.","ок"))</f>
        <v/>
      </c>
      <c r="O202" s="8" t="n"/>
    </row>
    <row r="203">
      <c r="A203" s="10">
        <f>IF(C203="","",ROW()-1)</f>
        <v/>
      </c>
      <c r="B203" s="13" t="n"/>
      <c r="C203" s="8" t="n"/>
      <c r="D203" s="10">
        <f>IF(C203="","",IFERROR(VLOOKUP(C203,Должности!$A$2:$B$21,2,FALSE),"нет такого кода"))</f>
        <v/>
      </c>
      <c r="E203" s="8" t="n"/>
      <c r="F203" s="8" t="n"/>
      <c r="G203" s="8" t="n"/>
      <c r="H203" s="9" t="n"/>
      <c r="I203" s="9" t="n"/>
      <c r="J203" s="8" t="n"/>
      <c r="K203" s="9" t="n"/>
      <c r="L203" s="12">
        <f>IF(H203="","",ROUND((IF(I203="",H203,(H203+I203)/2)+K203)/IF(J203="на руки",0.87,1),0))</f>
        <v/>
      </c>
      <c r="M203" s="8" t="n"/>
      <c r="N203" s="10">
        <f>IF(B203="","",IF(TODAY()-B203&gt;92,"старше 3 мес.","ок"))</f>
        <v/>
      </c>
      <c r="O203" s="8" t="n"/>
    </row>
    <row r="204">
      <c r="A204" s="10">
        <f>IF(C204="","",ROW()-1)</f>
        <v/>
      </c>
      <c r="B204" s="13" t="n"/>
      <c r="C204" s="8" t="n"/>
      <c r="D204" s="10">
        <f>IF(C204="","",IFERROR(VLOOKUP(C204,Должности!$A$2:$B$21,2,FALSE),"нет такого кода"))</f>
        <v/>
      </c>
      <c r="E204" s="8" t="n"/>
      <c r="F204" s="8" t="n"/>
      <c r="G204" s="8" t="n"/>
      <c r="H204" s="9" t="n"/>
      <c r="I204" s="9" t="n"/>
      <c r="J204" s="8" t="n"/>
      <c r="K204" s="9" t="n"/>
      <c r="L204" s="12">
        <f>IF(H204="","",ROUND((IF(I204="",H204,(H204+I204)/2)+K204)/IF(J204="на руки",0.87,1),0))</f>
        <v/>
      </c>
      <c r="M204" s="8" t="n"/>
      <c r="N204" s="10">
        <f>IF(B204="","",IF(TODAY()-B204&gt;92,"старше 3 мес.","ок"))</f>
        <v/>
      </c>
      <c r="O204" s="8" t="n"/>
    </row>
    <row r="205">
      <c r="A205" s="10">
        <f>IF(C205="","",ROW()-1)</f>
        <v/>
      </c>
      <c r="B205" s="13" t="n"/>
      <c r="C205" s="8" t="n"/>
      <c r="D205" s="10">
        <f>IF(C205="","",IFERROR(VLOOKUP(C205,Должности!$A$2:$B$21,2,FALSE),"нет такого кода"))</f>
        <v/>
      </c>
      <c r="E205" s="8" t="n"/>
      <c r="F205" s="8" t="n"/>
      <c r="G205" s="8" t="n"/>
      <c r="H205" s="9" t="n"/>
      <c r="I205" s="9" t="n"/>
      <c r="J205" s="8" t="n"/>
      <c r="K205" s="9" t="n"/>
      <c r="L205" s="12">
        <f>IF(H205="","",ROUND((IF(I205="",H205,(H205+I205)/2)+K205)/IF(J205="на руки",0.87,1),0))</f>
        <v/>
      </c>
      <c r="M205" s="8" t="n"/>
      <c r="N205" s="10">
        <f>IF(B205="","",IF(TODAY()-B205&gt;92,"старше 3 мес.","ок"))</f>
        <v/>
      </c>
      <c r="O205" s="8" t="n"/>
    </row>
    <row r="206">
      <c r="A206" s="10">
        <f>IF(C206="","",ROW()-1)</f>
        <v/>
      </c>
      <c r="B206" s="13" t="n"/>
      <c r="C206" s="8" t="n"/>
      <c r="D206" s="10">
        <f>IF(C206="","",IFERROR(VLOOKUP(C206,Должности!$A$2:$B$21,2,FALSE),"нет такого кода"))</f>
        <v/>
      </c>
      <c r="E206" s="8" t="n"/>
      <c r="F206" s="8" t="n"/>
      <c r="G206" s="8" t="n"/>
      <c r="H206" s="9" t="n"/>
      <c r="I206" s="9" t="n"/>
      <c r="J206" s="8" t="n"/>
      <c r="K206" s="9" t="n"/>
      <c r="L206" s="12">
        <f>IF(H206="","",ROUND((IF(I206="",H206,(H206+I206)/2)+K206)/IF(J206="на руки",0.87,1),0))</f>
        <v/>
      </c>
      <c r="M206" s="8" t="n"/>
      <c r="N206" s="10">
        <f>IF(B206="","",IF(TODAY()-B206&gt;92,"старше 3 мес.","ок"))</f>
        <v/>
      </c>
      <c r="O206" s="8" t="n"/>
    </row>
    <row r="207">
      <c r="A207" s="10">
        <f>IF(C207="","",ROW()-1)</f>
        <v/>
      </c>
      <c r="B207" s="13" t="n"/>
      <c r="C207" s="8" t="n"/>
      <c r="D207" s="10">
        <f>IF(C207="","",IFERROR(VLOOKUP(C207,Должности!$A$2:$B$21,2,FALSE),"нет такого кода"))</f>
        <v/>
      </c>
      <c r="E207" s="8" t="n"/>
      <c r="F207" s="8" t="n"/>
      <c r="G207" s="8" t="n"/>
      <c r="H207" s="9" t="n"/>
      <c r="I207" s="9" t="n"/>
      <c r="J207" s="8" t="n"/>
      <c r="K207" s="9" t="n"/>
      <c r="L207" s="12">
        <f>IF(H207="","",ROUND((IF(I207="",H207,(H207+I207)/2)+K207)/IF(J207="на руки",0.87,1),0))</f>
        <v/>
      </c>
      <c r="M207" s="8" t="n"/>
      <c r="N207" s="10">
        <f>IF(B207="","",IF(TODAY()-B207&gt;92,"старше 3 мес.","ок"))</f>
        <v/>
      </c>
      <c r="O207" s="8" t="n"/>
    </row>
    <row r="208">
      <c r="A208" s="10">
        <f>IF(C208="","",ROW()-1)</f>
        <v/>
      </c>
      <c r="B208" s="13" t="n"/>
      <c r="C208" s="8" t="n"/>
      <c r="D208" s="10">
        <f>IF(C208="","",IFERROR(VLOOKUP(C208,Должности!$A$2:$B$21,2,FALSE),"нет такого кода"))</f>
        <v/>
      </c>
      <c r="E208" s="8" t="n"/>
      <c r="F208" s="8" t="n"/>
      <c r="G208" s="8" t="n"/>
      <c r="H208" s="9" t="n"/>
      <c r="I208" s="9" t="n"/>
      <c r="J208" s="8" t="n"/>
      <c r="K208" s="9" t="n"/>
      <c r="L208" s="12">
        <f>IF(H208="","",ROUND((IF(I208="",H208,(H208+I208)/2)+K208)/IF(J208="на руки",0.87,1),0))</f>
        <v/>
      </c>
      <c r="M208" s="8" t="n"/>
      <c r="N208" s="10">
        <f>IF(B208="","",IF(TODAY()-B208&gt;92,"старше 3 мес.","ок"))</f>
        <v/>
      </c>
      <c r="O208" s="8" t="n"/>
    </row>
    <row r="209">
      <c r="A209" s="10">
        <f>IF(C209="","",ROW()-1)</f>
        <v/>
      </c>
      <c r="B209" s="13" t="n"/>
      <c r="C209" s="8" t="n"/>
      <c r="D209" s="10">
        <f>IF(C209="","",IFERROR(VLOOKUP(C209,Должности!$A$2:$B$21,2,FALSE),"нет такого кода"))</f>
        <v/>
      </c>
      <c r="E209" s="8" t="n"/>
      <c r="F209" s="8" t="n"/>
      <c r="G209" s="8" t="n"/>
      <c r="H209" s="9" t="n"/>
      <c r="I209" s="9" t="n"/>
      <c r="J209" s="8" t="n"/>
      <c r="K209" s="9" t="n"/>
      <c r="L209" s="12">
        <f>IF(H209="","",ROUND((IF(I209="",H209,(H209+I209)/2)+K209)/IF(J209="на руки",0.87,1),0))</f>
        <v/>
      </c>
      <c r="M209" s="8" t="n"/>
      <c r="N209" s="10">
        <f>IF(B209="","",IF(TODAY()-B209&gt;92,"старше 3 мес.","ок"))</f>
        <v/>
      </c>
      <c r="O209" s="8" t="n"/>
    </row>
    <row r="210">
      <c r="A210" s="10">
        <f>IF(C210="","",ROW()-1)</f>
        <v/>
      </c>
      <c r="B210" s="13" t="n"/>
      <c r="C210" s="8" t="n"/>
      <c r="D210" s="10">
        <f>IF(C210="","",IFERROR(VLOOKUP(C210,Должности!$A$2:$B$21,2,FALSE),"нет такого кода"))</f>
        <v/>
      </c>
      <c r="E210" s="8" t="n"/>
      <c r="F210" s="8" t="n"/>
      <c r="G210" s="8" t="n"/>
      <c r="H210" s="9" t="n"/>
      <c r="I210" s="9" t="n"/>
      <c r="J210" s="8" t="n"/>
      <c r="K210" s="9" t="n"/>
      <c r="L210" s="12">
        <f>IF(H210="","",ROUND((IF(I210="",H210,(H210+I210)/2)+K210)/IF(J210="на руки",0.87,1),0))</f>
        <v/>
      </c>
      <c r="M210" s="8" t="n"/>
      <c r="N210" s="10">
        <f>IF(B210="","",IF(TODAY()-B210&gt;92,"старше 3 мес.","ок"))</f>
        <v/>
      </c>
      <c r="O210" s="8" t="n"/>
    </row>
    <row r="211">
      <c r="A211" s="10">
        <f>IF(C211="","",ROW()-1)</f>
        <v/>
      </c>
      <c r="B211" s="13" t="n"/>
      <c r="C211" s="8" t="n"/>
      <c r="D211" s="10">
        <f>IF(C211="","",IFERROR(VLOOKUP(C211,Должности!$A$2:$B$21,2,FALSE),"нет такого кода"))</f>
        <v/>
      </c>
      <c r="E211" s="8" t="n"/>
      <c r="F211" s="8" t="n"/>
      <c r="G211" s="8" t="n"/>
      <c r="H211" s="9" t="n"/>
      <c r="I211" s="9" t="n"/>
      <c r="J211" s="8" t="n"/>
      <c r="K211" s="9" t="n"/>
      <c r="L211" s="12">
        <f>IF(H211="","",ROUND((IF(I211="",H211,(H211+I211)/2)+K211)/IF(J211="на руки",0.87,1),0))</f>
        <v/>
      </c>
      <c r="M211" s="8" t="n"/>
      <c r="N211" s="10">
        <f>IF(B211="","",IF(TODAY()-B211&gt;92,"старше 3 мес.","ок"))</f>
        <v/>
      </c>
      <c r="O211" s="8" t="n"/>
    </row>
    <row r="212">
      <c r="A212" s="10">
        <f>IF(C212="","",ROW()-1)</f>
        <v/>
      </c>
      <c r="B212" s="13" t="n"/>
      <c r="C212" s="8" t="n"/>
      <c r="D212" s="10">
        <f>IF(C212="","",IFERROR(VLOOKUP(C212,Должности!$A$2:$B$21,2,FALSE),"нет такого кода"))</f>
        <v/>
      </c>
      <c r="E212" s="8" t="n"/>
      <c r="F212" s="8" t="n"/>
      <c r="G212" s="8" t="n"/>
      <c r="H212" s="9" t="n"/>
      <c r="I212" s="9" t="n"/>
      <c r="J212" s="8" t="n"/>
      <c r="K212" s="9" t="n"/>
      <c r="L212" s="12">
        <f>IF(H212="","",ROUND((IF(I212="",H212,(H212+I212)/2)+K212)/IF(J212="на руки",0.87,1),0))</f>
        <v/>
      </c>
      <c r="M212" s="8" t="n"/>
      <c r="N212" s="10">
        <f>IF(B212="","",IF(TODAY()-B212&gt;92,"старше 3 мес.","ок"))</f>
        <v/>
      </c>
      <c r="O212" s="8" t="n"/>
    </row>
    <row r="213">
      <c r="A213" s="10">
        <f>IF(C213="","",ROW()-1)</f>
        <v/>
      </c>
      <c r="B213" s="13" t="n"/>
      <c r="C213" s="8" t="n"/>
      <c r="D213" s="10">
        <f>IF(C213="","",IFERROR(VLOOKUP(C213,Должности!$A$2:$B$21,2,FALSE),"нет такого кода"))</f>
        <v/>
      </c>
      <c r="E213" s="8" t="n"/>
      <c r="F213" s="8" t="n"/>
      <c r="G213" s="8" t="n"/>
      <c r="H213" s="9" t="n"/>
      <c r="I213" s="9" t="n"/>
      <c r="J213" s="8" t="n"/>
      <c r="K213" s="9" t="n"/>
      <c r="L213" s="12">
        <f>IF(H213="","",ROUND((IF(I213="",H213,(H213+I213)/2)+K213)/IF(J213="на руки",0.87,1),0))</f>
        <v/>
      </c>
      <c r="M213" s="8" t="n"/>
      <c r="N213" s="10">
        <f>IF(B213="","",IF(TODAY()-B213&gt;92,"старше 3 мес.","ок"))</f>
        <v/>
      </c>
      <c r="O213" s="8" t="n"/>
    </row>
    <row r="214">
      <c r="A214" s="10">
        <f>IF(C214="","",ROW()-1)</f>
        <v/>
      </c>
      <c r="B214" s="13" t="n"/>
      <c r="C214" s="8" t="n"/>
      <c r="D214" s="10">
        <f>IF(C214="","",IFERROR(VLOOKUP(C214,Должности!$A$2:$B$21,2,FALSE),"нет такого кода"))</f>
        <v/>
      </c>
      <c r="E214" s="8" t="n"/>
      <c r="F214" s="8" t="n"/>
      <c r="G214" s="8" t="n"/>
      <c r="H214" s="9" t="n"/>
      <c r="I214" s="9" t="n"/>
      <c r="J214" s="8" t="n"/>
      <c r="K214" s="9" t="n"/>
      <c r="L214" s="12">
        <f>IF(H214="","",ROUND((IF(I214="",H214,(H214+I214)/2)+K214)/IF(J214="на руки",0.87,1),0))</f>
        <v/>
      </c>
      <c r="M214" s="8" t="n"/>
      <c r="N214" s="10">
        <f>IF(B214="","",IF(TODAY()-B214&gt;92,"старше 3 мес.","ок"))</f>
        <v/>
      </c>
      <c r="O214" s="8" t="n"/>
    </row>
    <row r="215">
      <c r="A215" s="10">
        <f>IF(C215="","",ROW()-1)</f>
        <v/>
      </c>
      <c r="B215" s="13" t="n"/>
      <c r="C215" s="8" t="n"/>
      <c r="D215" s="10">
        <f>IF(C215="","",IFERROR(VLOOKUP(C215,Должности!$A$2:$B$21,2,FALSE),"нет такого кода"))</f>
        <v/>
      </c>
      <c r="E215" s="8" t="n"/>
      <c r="F215" s="8" t="n"/>
      <c r="G215" s="8" t="n"/>
      <c r="H215" s="9" t="n"/>
      <c r="I215" s="9" t="n"/>
      <c r="J215" s="8" t="n"/>
      <c r="K215" s="9" t="n"/>
      <c r="L215" s="12">
        <f>IF(H215="","",ROUND((IF(I215="",H215,(H215+I215)/2)+K215)/IF(J215="на руки",0.87,1),0))</f>
        <v/>
      </c>
      <c r="M215" s="8" t="n"/>
      <c r="N215" s="10">
        <f>IF(B215="","",IF(TODAY()-B215&gt;92,"старше 3 мес.","ок"))</f>
        <v/>
      </c>
      <c r="O215" s="8" t="n"/>
    </row>
    <row r="216">
      <c r="A216" s="10">
        <f>IF(C216="","",ROW()-1)</f>
        <v/>
      </c>
      <c r="B216" s="13" t="n"/>
      <c r="C216" s="8" t="n"/>
      <c r="D216" s="10">
        <f>IF(C216="","",IFERROR(VLOOKUP(C216,Должности!$A$2:$B$21,2,FALSE),"нет такого кода"))</f>
        <v/>
      </c>
      <c r="E216" s="8" t="n"/>
      <c r="F216" s="8" t="n"/>
      <c r="G216" s="8" t="n"/>
      <c r="H216" s="9" t="n"/>
      <c r="I216" s="9" t="n"/>
      <c r="J216" s="8" t="n"/>
      <c r="K216" s="9" t="n"/>
      <c r="L216" s="12">
        <f>IF(H216="","",ROUND((IF(I216="",H216,(H216+I216)/2)+K216)/IF(J216="на руки",0.87,1),0))</f>
        <v/>
      </c>
      <c r="M216" s="8" t="n"/>
      <c r="N216" s="10">
        <f>IF(B216="","",IF(TODAY()-B216&gt;92,"старше 3 мес.","ок"))</f>
        <v/>
      </c>
      <c r="O216" s="8" t="n"/>
    </row>
    <row r="217">
      <c r="A217" s="10">
        <f>IF(C217="","",ROW()-1)</f>
        <v/>
      </c>
      <c r="B217" s="13" t="n"/>
      <c r="C217" s="8" t="n"/>
      <c r="D217" s="10">
        <f>IF(C217="","",IFERROR(VLOOKUP(C217,Должности!$A$2:$B$21,2,FALSE),"нет такого кода"))</f>
        <v/>
      </c>
      <c r="E217" s="8" t="n"/>
      <c r="F217" s="8" t="n"/>
      <c r="G217" s="8" t="n"/>
      <c r="H217" s="9" t="n"/>
      <c r="I217" s="9" t="n"/>
      <c r="J217" s="8" t="n"/>
      <c r="K217" s="9" t="n"/>
      <c r="L217" s="12">
        <f>IF(H217="","",ROUND((IF(I217="",H217,(H217+I217)/2)+K217)/IF(J217="на руки",0.87,1),0))</f>
        <v/>
      </c>
      <c r="M217" s="8" t="n"/>
      <c r="N217" s="10">
        <f>IF(B217="","",IF(TODAY()-B217&gt;92,"старше 3 мес.","ок"))</f>
        <v/>
      </c>
      <c r="O217" s="8" t="n"/>
    </row>
    <row r="218">
      <c r="A218" s="10">
        <f>IF(C218="","",ROW()-1)</f>
        <v/>
      </c>
      <c r="B218" s="13" t="n"/>
      <c r="C218" s="8" t="n"/>
      <c r="D218" s="10">
        <f>IF(C218="","",IFERROR(VLOOKUP(C218,Должности!$A$2:$B$21,2,FALSE),"нет такого кода"))</f>
        <v/>
      </c>
      <c r="E218" s="8" t="n"/>
      <c r="F218" s="8" t="n"/>
      <c r="G218" s="8" t="n"/>
      <c r="H218" s="9" t="n"/>
      <c r="I218" s="9" t="n"/>
      <c r="J218" s="8" t="n"/>
      <c r="K218" s="9" t="n"/>
      <c r="L218" s="12">
        <f>IF(H218="","",ROUND((IF(I218="",H218,(H218+I218)/2)+K218)/IF(J218="на руки",0.87,1),0))</f>
        <v/>
      </c>
      <c r="M218" s="8" t="n"/>
      <c r="N218" s="10">
        <f>IF(B218="","",IF(TODAY()-B218&gt;92,"старше 3 мес.","ок"))</f>
        <v/>
      </c>
      <c r="O218" s="8" t="n"/>
    </row>
    <row r="219">
      <c r="A219" s="10">
        <f>IF(C219="","",ROW()-1)</f>
        <v/>
      </c>
      <c r="B219" s="13" t="n"/>
      <c r="C219" s="8" t="n"/>
      <c r="D219" s="10">
        <f>IF(C219="","",IFERROR(VLOOKUP(C219,Должности!$A$2:$B$21,2,FALSE),"нет такого кода"))</f>
        <v/>
      </c>
      <c r="E219" s="8" t="n"/>
      <c r="F219" s="8" t="n"/>
      <c r="G219" s="8" t="n"/>
      <c r="H219" s="9" t="n"/>
      <c r="I219" s="9" t="n"/>
      <c r="J219" s="8" t="n"/>
      <c r="K219" s="9" t="n"/>
      <c r="L219" s="12">
        <f>IF(H219="","",ROUND((IF(I219="",H219,(H219+I219)/2)+K219)/IF(J219="на руки",0.87,1),0))</f>
        <v/>
      </c>
      <c r="M219" s="8" t="n"/>
      <c r="N219" s="10">
        <f>IF(B219="","",IF(TODAY()-B219&gt;92,"старше 3 мес.","ок"))</f>
        <v/>
      </c>
      <c r="O219" s="8" t="n"/>
    </row>
    <row r="220">
      <c r="A220" s="10">
        <f>IF(C220="","",ROW()-1)</f>
        <v/>
      </c>
      <c r="B220" s="13" t="n"/>
      <c r="C220" s="8" t="n"/>
      <c r="D220" s="10">
        <f>IF(C220="","",IFERROR(VLOOKUP(C220,Должности!$A$2:$B$21,2,FALSE),"нет такого кода"))</f>
        <v/>
      </c>
      <c r="E220" s="8" t="n"/>
      <c r="F220" s="8" t="n"/>
      <c r="G220" s="8" t="n"/>
      <c r="H220" s="9" t="n"/>
      <c r="I220" s="9" t="n"/>
      <c r="J220" s="8" t="n"/>
      <c r="K220" s="9" t="n"/>
      <c r="L220" s="12">
        <f>IF(H220="","",ROUND((IF(I220="",H220,(H220+I220)/2)+K220)/IF(J220="на руки",0.87,1),0))</f>
        <v/>
      </c>
      <c r="M220" s="8" t="n"/>
      <c r="N220" s="10">
        <f>IF(B220="","",IF(TODAY()-B220&gt;92,"старше 3 мес.","ок"))</f>
        <v/>
      </c>
      <c r="O220" s="8" t="n"/>
    </row>
    <row r="221">
      <c r="A221" s="10">
        <f>IF(C221="","",ROW()-1)</f>
        <v/>
      </c>
      <c r="B221" s="13" t="n"/>
      <c r="C221" s="8" t="n"/>
      <c r="D221" s="10">
        <f>IF(C221="","",IFERROR(VLOOKUP(C221,Должности!$A$2:$B$21,2,FALSE),"нет такого кода"))</f>
        <v/>
      </c>
      <c r="E221" s="8" t="n"/>
      <c r="F221" s="8" t="n"/>
      <c r="G221" s="8" t="n"/>
      <c r="H221" s="9" t="n"/>
      <c r="I221" s="9" t="n"/>
      <c r="J221" s="8" t="n"/>
      <c r="K221" s="9" t="n"/>
      <c r="L221" s="12">
        <f>IF(H221="","",ROUND((IF(I221="",H221,(H221+I221)/2)+K221)/IF(J221="на руки",0.87,1),0))</f>
        <v/>
      </c>
      <c r="M221" s="8" t="n"/>
      <c r="N221" s="10">
        <f>IF(B221="","",IF(TODAY()-B221&gt;92,"старше 3 мес.","ок"))</f>
        <v/>
      </c>
      <c r="O221" s="8" t="n"/>
    </row>
    <row r="222">
      <c r="A222" s="10">
        <f>IF(C222="","",ROW()-1)</f>
        <v/>
      </c>
      <c r="B222" s="13" t="n"/>
      <c r="C222" s="8" t="n"/>
      <c r="D222" s="10">
        <f>IF(C222="","",IFERROR(VLOOKUP(C222,Должности!$A$2:$B$21,2,FALSE),"нет такого кода"))</f>
        <v/>
      </c>
      <c r="E222" s="8" t="n"/>
      <c r="F222" s="8" t="n"/>
      <c r="G222" s="8" t="n"/>
      <c r="H222" s="9" t="n"/>
      <c r="I222" s="9" t="n"/>
      <c r="J222" s="8" t="n"/>
      <c r="K222" s="9" t="n"/>
      <c r="L222" s="12">
        <f>IF(H222="","",ROUND((IF(I222="",H222,(H222+I222)/2)+K222)/IF(J222="на руки",0.87,1),0))</f>
        <v/>
      </c>
      <c r="M222" s="8" t="n"/>
      <c r="N222" s="10">
        <f>IF(B222="","",IF(TODAY()-B222&gt;92,"старше 3 мес.","ок"))</f>
        <v/>
      </c>
      <c r="O222" s="8" t="n"/>
    </row>
    <row r="223">
      <c r="A223" s="10">
        <f>IF(C223="","",ROW()-1)</f>
        <v/>
      </c>
      <c r="B223" s="13" t="n"/>
      <c r="C223" s="8" t="n"/>
      <c r="D223" s="10">
        <f>IF(C223="","",IFERROR(VLOOKUP(C223,Должности!$A$2:$B$21,2,FALSE),"нет такого кода"))</f>
        <v/>
      </c>
      <c r="E223" s="8" t="n"/>
      <c r="F223" s="8" t="n"/>
      <c r="G223" s="8" t="n"/>
      <c r="H223" s="9" t="n"/>
      <c r="I223" s="9" t="n"/>
      <c r="J223" s="8" t="n"/>
      <c r="K223" s="9" t="n"/>
      <c r="L223" s="12">
        <f>IF(H223="","",ROUND((IF(I223="",H223,(H223+I223)/2)+K223)/IF(J223="на руки",0.87,1),0))</f>
        <v/>
      </c>
      <c r="M223" s="8" t="n"/>
      <c r="N223" s="10">
        <f>IF(B223="","",IF(TODAY()-B223&gt;92,"старше 3 мес.","ок"))</f>
        <v/>
      </c>
      <c r="O223" s="8" t="n"/>
    </row>
    <row r="224">
      <c r="A224" s="10">
        <f>IF(C224="","",ROW()-1)</f>
        <v/>
      </c>
      <c r="B224" s="13" t="n"/>
      <c r="C224" s="8" t="n"/>
      <c r="D224" s="10">
        <f>IF(C224="","",IFERROR(VLOOKUP(C224,Должности!$A$2:$B$21,2,FALSE),"нет такого кода"))</f>
        <v/>
      </c>
      <c r="E224" s="8" t="n"/>
      <c r="F224" s="8" t="n"/>
      <c r="G224" s="8" t="n"/>
      <c r="H224" s="9" t="n"/>
      <c r="I224" s="9" t="n"/>
      <c r="J224" s="8" t="n"/>
      <c r="K224" s="9" t="n"/>
      <c r="L224" s="12">
        <f>IF(H224="","",ROUND((IF(I224="",H224,(H224+I224)/2)+K224)/IF(J224="на руки",0.87,1),0))</f>
        <v/>
      </c>
      <c r="M224" s="8" t="n"/>
      <c r="N224" s="10">
        <f>IF(B224="","",IF(TODAY()-B224&gt;92,"старше 3 мес.","ок"))</f>
        <v/>
      </c>
      <c r="O224" s="8" t="n"/>
    </row>
    <row r="225">
      <c r="A225" s="10">
        <f>IF(C225="","",ROW()-1)</f>
        <v/>
      </c>
      <c r="B225" s="13" t="n"/>
      <c r="C225" s="8" t="n"/>
      <c r="D225" s="10">
        <f>IF(C225="","",IFERROR(VLOOKUP(C225,Должности!$A$2:$B$21,2,FALSE),"нет такого кода"))</f>
        <v/>
      </c>
      <c r="E225" s="8" t="n"/>
      <c r="F225" s="8" t="n"/>
      <c r="G225" s="8" t="n"/>
      <c r="H225" s="9" t="n"/>
      <c r="I225" s="9" t="n"/>
      <c r="J225" s="8" t="n"/>
      <c r="K225" s="9" t="n"/>
      <c r="L225" s="12">
        <f>IF(H225="","",ROUND((IF(I225="",H225,(H225+I225)/2)+K225)/IF(J225="на руки",0.87,1),0))</f>
        <v/>
      </c>
      <c r="M225" s="8" t="n"/>
      <c r="N225" s="10">
        <f>IF(B225="","",IF(TODAY()-B225&gt;92,"старше 3 мес.","ок"))</f>
        <v/>
      </c>
      <c r="O225" s="8" t="n"/>
    </row>
    <row r="226">
      <c r="A226" s="10">
        <f>IF(C226="","",ROW()-1)</f>
        <v/>
      </c>
      <c r="B226" s="13" t="n"/>
      <c r="C226" s="8" t="n"/>
      <c r="D226" s="10">
        <f>IF(C226="","",IFERROR(VLOOKUP(C226,Должности!$A$2:$B$21,2,FALSE),"нет такого кода"))</f>
        <v/>
      </c>
      <c r="E226" s="8" t="n"/>
      <c r="F226" s="8" t="n"/>
      <c r="G226" s="8" t="n"/>
      <c r="H226" s="9" t="n"/>
      <c r="I226" s="9" t="n"/>
      <c r="J226" s="8" t="n"/>
      <c r="K226" s="9" t="n"/>
      <c r="L226" s="12">
        <f>IF(H226="","",ROUND((IF(I226="",H226,(H226+I226)/2)+K226)/IF(J226="на руки",0.87,1),0))</f>
        <v/>
      </c>
      <c r="M226" s="8" t="n"/>
      <c r="N226" s="10">
        <f>IF(B226="","",IF(TODAY()-B226&gt;92,"старше 3 мес.","ок"))</f>
        <v/>
      </c>
      <c r="O226" s="8" t="n"/>
    </row>
    <row r="227">
      <c r="A227" s="10">
        <f>IF(C227="","",ROW()-1)</f>
        <v/>
      </c>
      <c r="B227" s="13" t="n"/>
      <c r="C227" s="8" t="n"/>
      <c r="D227" s="10">
        <f>IF(C227="","",IFERROR(VLOOKUP(C227,Должности!$A$2:$B$21,2,FALSE),"нет такого кода"))</f>
        <v/>
      </c>
      <c r="E227" s="8" t="n"/>
      <c r="F227" s="8" t="n"/>
      <c r="G227" s="8" t="n"/>
      <c r="H227" s="9" t="n"/>
      <c r="I227" s="9" t="n"/>
      <c r="J227" s="8" t="n"/>
      <c r="K227" s="9" t="n"/>
      <c r="L227" s="12">
        <f>IF(H227="","",ROUND((IF(I227="",H227,(H227+I227)/2)+K227)/IF(J227="на руки",0.87,1),0))</f>
        <v/>
      </c>
      <c r="M227" s="8" t="n"/>
      <c r="N227" s="10">
        <f>IF(B227="","",IF(TODAY()-B227&gt;92,"старше 3 мес.","ок"))</f>
        <v/>
      </c>
      <c r="O227" s="8" t="n"/>
    </row>
    <row r="228">
      <c r="A228" s="10">
        <f>IF(C228="","",ROW()-1)</f>
        <v/>
      </c>
      <c r="B228" s="13" t="n"/>
      <c r="C228" s="8" t="n"/>
      <c r="D228" s="10">
        <f>IF(C228="","",IFERROR(VLOOKUP(C228,Должности!$A$2:$B$21,2,FALSE),"нет такого кода"))</f>
        <v/>
      </c>
      <c r="E228" s="8" t="n"/>
      <c r="F228" s="8" t="n"/>
      <c r="G228" s="8" t="n"/>
      <c r="H228" s="9" t="n"/>
      <c r="I228" s="9" t="n"/>
      <c r="J228" s="8" t="n"/>
      <c r="K228" s="9" t="n"/>
      <c r="L228" s="12">
        <f>IF(H228="","",ROUND((IF(I228="",H228,(H228+I228)/2)+K228)/IF(J228="на руки",0.87,1),0))</f>
        <v/>
      </c>
      <c r="M228" s="8" t="n"/>
      <c r="N228" s="10">
        <f>IF(B228="","",IF(TODAY()-B228&gt;92,"старше 3 мес.","ок"))</f>
        <v/>
      </c>
      <c r="O228" s="8" t="n"/>
    </row>
    <row r="229">
      <c r="A229" s="10">
        <f>IF(C229="","",ROW()-1)</f>
        <v/>
      </c>
      <c r="B229" s="13" t="n"/>
      <c r="C229" s="8" t="n"/>
      <c r="D229" s="10">
        <f>IF(C229="","",IFERROR(VLOOKUP(C229,Должности!$A$2:$B$21,2,FALSE),"нет такого кода"))</f>
        <v/>
      </c>
      <c r="E229" s="8" t="n"/>
      <c r="F229" s="8" t="n"/>
      <c r="G229" s="8" t="n"/>
      <c r="H229" s="9" t="n"/>
      <c r="I229" s="9" t="n"/>
      <c r="J229" s="8" t="n"/>
      <c r="K229" s="9" t="n"/>
      <c r="L229" s="12">
        <f>IF(H229="","",ROUND((IF(I229="",H229,(H229+I229)/2)+K229)/IF(J229="на руки",0.87,1),0))</f>
        <v/>
      </c>
      <c r="M229" s="8" t="n"/>
      <c r="N229" s="10">
        <f>IF(B229="","",IF(TODAY()-B229&gt;92,"старше 3 мес.","ок"))</f>
        <v/>
      </c>
      <c r="O229" s="8" t="n"/>
    </row>
    <row r="230">
      <c r="A230" s="10">
        <f>IF(C230="","",ROW()-1)</f>
        <v/>
      </c>
      <c r="B230" s="13" t="n"/>
      <c r="C230" s="8" t="n"/>
      <c r="D230" s="10">
        <f>IF(C230="","",IFERROR(VLOOKUP(C230,Должности!$A$2:$B$21,2,FALSE),"нет такого кода"))</f>
        <v/>
      </c>
      <c r="E230" s="8" t="n"/>
      <c r="F230" s="8" t="n"/>
      <c r="G230" s="8" t="n"/>
      <c r="H230" s="9" t="n"/>
      <c r="I230" s="9" t="n"/>
      <c r="J230" s="8" t="n"/>
      <c r="K230" s="9" t="n"/>
      <c r="L230" s="12">
        <f>IF(H230="","",ROUND((IF(I230="",H230,(H230+I230)/2)+K230)/IF(J230="на руки",0.87,1),0))</f>
        <v/>
      </c>
      <c r="M230" s="8" t="n"/>
      <c r="N230" s="10">
        <f>IF(B230="","",IF(TODAY()-B230&gt;92,"старше 3 мес.","ок"))</f>
        <v/>
      </c>
      <c r="O230" s="8" t="n"/>
    </row>
    <row r="231">
      <c r="A231" s="10">
        <f>IF(C231="","",ROW()-1)</f>
        <v/>
      </c>
      <c r="B231" s="13" t="n"/>
      <c r="C231" s="8" t="n"/>
      <c r="D231" s="10">
        <f>IF(C231="","",IFERROR(VLOOKUP(C231,Должности!$A$2:$B$21,2,FALSE),"нет такого кода"))</f>
        <v/>
      </c>
      <c r="E231" s="8" t="n"/>
      <c r="F231" s="8" t="n"/>
      <c r="G231" s="8" t="n"/>
      <c r="H231" s="9" t="n"/>
      <c r="I231" s="9" t="n"/>
      <c r="J231" s="8" t="n"/>
      <c r="K231" s="9" t="n"/>
      <c r="L231" s="12">
        <f>IF(H231="","",ROUND((IF(I231="",H231,(H231+I231)/2)+K231)/IF(J231="на руки",0.87,1),0))</f>
        <v/>
      </c>
      <c r="M231" s="8" t="n"/>
      <c r="N231" s="10">
        <f>IF(B231="","",IF(TODAY()-B231&gt;92,"старше 3 мес.","ок"))</f>
        <v/>
      </c>
      <c r="O231" s="8" t="n"/>
    </row>
    <row r="232">
      <c r="A232" s="10">
        <f>IF(C232="","",ROW()-1)</f>
        <v/>
      </c>
      <c r="B232" s="13" t="n"/>
      <c r="C232" s="8" t="n"/>
      <c r="D232" s="10">
        <f>IF(C232="","",IFERROR(VLOOKUP(C232,Должности!$A$2:$B$21,2,FALSE),"нет такого кода"))</f>
        <v/>
      </c>
      <c r="E232" s="8" t="n"/>
      <c r="F232" s="8" t="n"/>
      <c r="G232" s="8" t="n"/>
      <c r="H232" s="9" t="n"/>
      <c r="I232" s="9" t="n"/>
      <c r="J232" s="8" t="n"/>
      <c r="K232" s="9" t="n"/>
      <c r="L232" s="12">
        <f>IF(H232="","",ROUND((IF(I232="",H232,(H232+I232)/2)+K232)/IF(J232="на руки",0.87,1),0))</f>
        <v/>
      </c>
      <c r="M232" s="8" t="n"/>
      <c r="N232" s="10">
        <f>IF(B232="","",IF(TODAY()-B232&gt;92,"старше 3 мес.","ок"))</f>
        <v/>
      </c>
      <c r="O232" s="8" t="n"/>
    </row>
    <row r="233">
      <c r="A233" s="10">
        <f>IF(C233="","",ROW()-1)</f>
        <v/>
      </c>
      <c r="B233" s="13" t="n"/>
      <c r="C233" s="8" t="n"/>
      <c r="D233" s="10">
        <f>IF(C233="","",IFERROR(VLOOKUP(C233,Должности!$A$2:$B$21,2,FALSE),"нет такого кода"))</f>
        <v/>
      </c>
      <c r="E233" s="8" t="n"/>
      <c r="F233" s="8" t="n"/>
      <c r="G233" s="8" t="n"/>
      <c r="H233" s="9" t="n"/>
      <c r="I233" s="9" t="n"/>
      <c r="J233" s="8" t="n"/>
      <c r="K233" s="9" t="n"/>
      <c r="L233" s="12">
        <f>IF(H233="","",ROUND((IF(I233="",H233,(H233+I233)/2)+K233)/IF(J233="на руки",0.87,1),0))</f>
        <v/>
      </c>
      <c r="M233" s="8" t="n"/>
      <c r="N233" s="10">
        <f>IF(B233="","",IF(TODAY()-B233&gt;92,"старше 3 мес.","ок"))</f>
        <v/>
      </c>
      <c r="O233" s="8" t="n"/>
    </row>
    <row r="234">
      <c r="A234" s="10">
        <f>IF(C234="","",ROW()-1)</f>
        <v/>
      </c>
      <c r="B234" s="13" t="n"/>
      <c r="C234" s="8" t="n"/>
      <c r="D234" s="10">
        <f>IF(C234="","",IFERROR(VLOOKUP(C234,Должности!$A$2:$B$21,2,FALSE),"нет такого кода"))</f>
        <v/>
      </c>
      <c r="E234" s="8" t="n"/>
      <c r="F234" s="8" t="n"/>
      <c r="G234" s="8" t="n"/>
      <c r="H234" s="9" t="n"/>
      <c r="I234" s="9" t="n"/>
      <c r="J234" s="8" t="n"/>
      <c r="K234" s="9" t="n"/>
      <c r="L234" s="12">
        <f>IF(H234="","",ROUND((IF(I234="",H234,(H234+I234)/2)+K234)/IF(J234="на руки",0.87,1),0))</f>
        <v/>
      </c>
      <c r="M234" s="8" t="n"/>
      <c r="N234" s="10">
        <f>IF(B234="","",IF(TODAY()-B234&gt;92,"старше 3 мес.","ок"))</f>
        <v/>
      </c>
      <c r="O234" s="8" t="n"/>
    </row>
    <row r="235">
      <c r="A235" s="10">
        <f>IF(C235="","",ROW()-1)</f>
        <v/>
      </c>
      <c r="B235" s="13" t="n"/>
      <c r="C235" s="8" t="n"/>
      <c r="D235" s="10">
        <f>IF(C235="","",IFERROR(VLOOKUP(C235,Должности!$A$2:$B$21,2,FALSE),"нет такого кода"))</f>
        <v/>
      </c>
      <c r="E235" s="8" t="n"/>
      <c r="F235" s="8" t="n"/>
      <c r="G235" s="8" t="n"/>
      <c r="H235" s="9" t="n"/>
      <c r="I235" s="9" t="n"/>
      <c r="J235" s="8" t="n"/>
      <c r="K235" s="9" t="n"/>
      <c r="L235" s="12">
        <f>IF(H235="","",ROUND((IF(I235="",H235,(H235+I235)/2)+K235)/IF(J235="на руки",0.87,1),0))</f>
        <v/>
      </c>
      <c r="M235" s="8" t="n"/>
      <c r="N235" s="10">
        <f>IF(B235="","",IF(TODAY()-B235&gt;92,"старше 3 мес.","ок"))</f>
        <v/>
      </c>
      <c r="O235" s="8" t="n"/>
    </row>
    <row r="236">
      <c r="A236" s="10">
        <f>IF(C236="","",ROW()-1)</f>
        <v/>
      </c>
      <c r="B236" s="13" t="n"/>
      <c r="C236" s="8" t="n"/>
      <c r="D236" s="10">
        <f>IF(C236="","",IFERROR(VLOOKUP(C236,Должности!$A$2:$B$21,2,FALSE),"нет такого кода"))</f>
        <v/>
      </c>
      <c r="E236" s="8" t="n"/>
      <c r="F236" s="8" t="n"/>
      <c r="G236" s="8" t="n"/>
      <c r="H236" s="9" t="n"/>
      <c r="I236" s="9" t="n"/>
      <c r="J236" s="8" t="n"/>
      <c r="K236" s="9" t="n"/>
      <c r="L236" s="12">
        <f>IF(H236="","",ROUND((IF(I236="",H236,(H236+I236)/2)+K236)/IF(J236="на руки",0.87,1),0))</f>
        <v/>
      </c>
      <c r="M236" s="8" t="n"/>
      <c r="N236" s="10">
        <f>IF(B236="","",IF(TODAY()-B236&gt;92,"старше 3 мес.","ок"))</f>
        <v/>
      </c>
      <c r="O236" s="8" t="n"/>
    </row>
    <row r="237">
      <c r="A237" s="10">
        <f>IF(C237="","",ROW()-1)</f>
        <v/>
      </c>
      <c r="B237" s="13" t="n"/>
      <c r="C237" s="8" t="n"/>
      <c r="D237" s="10">
        <f>IF(C237="","",IFERROR(VLOOKUP(C237,Должности!$A$2:$B$21,2,FALSE),"нет такого кода"))</f>
        <v/>
      </c>
      <c r="E237" s="8" t="n"/>
      <c r="F237" s="8" t="n"/>
      <c r="G237" s="8" t="n"/>
      <c r="H237" s="9" t="n"/>
      <c r="I237" s="9" t="n"/>
      <c r="J237" s="8" t="n"/>
      <c r="K237" s="9" t="n"/>
      <c r="L237" s="12">
        <f>IF(H237="","",ROUND((IF(I237="",H237,(H237+I237)/2)+K237)/IF(J237="на руки",0.87,1),0))</f>
        <v/>
      </c>
      <c r="M237" s="8" t="n"/>
      <c r="N237" s="10">
        <f>IF(B237="","",IF(TODAY()-B237&gt;92,"старше 3 мес.","ок"))</f>
        <v/>
      </c>
      <c r="O237" s="8" t="n"/>
    </row>
    <row r="238">
      <c r="A238" s="10">
        <f>IF(C238="","",ROW()-1)</f>
        <v/>
      </c>
      <c r="B238" s="13" t="n"/>
      <c r="C238" s="8" t="n"/>
      <c r="D238" s="10">
        <f>IF(C238="","",IFERROR(VLOOKUP(C238,Должности!$A$2:$B$21,2,FALSE),"нет такого кода"))</f>
        <v/>
      </c>
      <c r="E238" s="8" t="n"/>
      <c r="F238" s="8" t="n"/>
      <c r="G238" s="8" t="n"/>
      <c r="H238" s="9" t="n"/>
      <c r="I238" s="9" t="n"/>
      <c r="J238" s="8" t="n"/>
      <c r="K238" s="9" t="n"/>
      <c r="L238" s="12">
        <f>IF(H238="","",ROUND((IF(I238="",H238,(H238+I238)/2)+K238)/IF(J238="на руки",0.87,1),0))</f>
        <v/>
      </c>
      <c r="M238" s="8" t="n"/>
      <c r="N238" s="10">
        <f>IF(B238="","",IF(TODAY()-B238&gt;92,"старше 3 мес.","ок"))</f>
        <v/>
      </c>
      <c r="O238" s="8" t="n"/>
    </row>
    <row r="239">
      <c r="A239" s="10">
        <f>IF(C239="","",ROW()-1)</f>
        <v/>
      </c>
      <c r="B239" s="13" t="n"/>
      <c r="C239" s="8" t="n"/>
      <c r="D239" s="10">
        <f>IF(C239="","",IFERROR(VLOOKUP(C239,Должности!$A$2:$B$21,2,FALSE),"нет такого кода"))</f>
        <v/>
      </c>
      <c r="E239" s="8" t="n"/>
      <c r="F239" s="8" t="n"/>
      <c r="G239" s="8" t="n"/>
      <c r="H239" s="9" t="n"/>
      <c r="I239" s="9" t="n"/>
      <c r="J239" s="8" t="n"/>
      <c r="K239" s="9" t="n"/>
      <c r="L239" s="12">
        <f>IF(H239="","",ROUND((IF(I239="",H239,(H239+I239)/2)+K239)/IF(J239="на руки",0.87,1),0))</f>
        <v/>
      </c>
      <c r="M239" s="8" t="n"/>
      <c r="N239" s="10">
        <f>IF(B239="","",IF(TODAY()-B239&gt;92,"старше 3 мес.","ок"))</f>
        <v/>
      </c>
      <c r="O239" s="8" t="n"/>
    </row>
    <row r="240">
      <c r="A240" s="10">
        <f>IF(C240="","",ROW()-1)</f>
        <v/>
      </c>
      <c r="B240" s="13" t="n"/>
      <c r="C240" s="8" t="n"/>
      <c r="D240" s="10">
        <f>IF(C240="","",IFERROR(VLOOKUP(C240,Должности!$A$2:$B$21,2,FALSE),"нет такого кода"))</f>
        <v/>
      </c>
      <c r="E240" s="8" t="n"/>
      <c r="F240" s="8" t="n"/>
      <c r="G240" s="8" t="n"/>
      <c r="H240" s="9" t="n"/>
      <c r="I240" s="9" t="n"/>
      <c r="J240" s="8" t="n"/>
      <c r="K240" s="9" t="n"/>
      <c r="L240" s="12">
        <f>IF(H240="","",ROUND((IF(I240="",H240,(H240+I240)/2)+K240)/IF(J240="на руки",0.87,1),0))</f>
        <v/>
      </c>
      <c r="M240" s="8" t="n"/>
      <c r="N240" s="10">
        <f>IF(B240="","",IF(TODAY()-B240&gt;92,"старше 3 мес.","ок"))</f>
        <v/>
      </c>
      <c r="O240" s="8" t="n"/>
    </row>
    <row r="241">
      <c r="A241" s="10">
        <f>IF(C241="","",ROW()-1)</f>
        <v/>
      </c>
      <c r="B241" s="13" t="n"/>
      <c r="C241" s="8" t="n"/>
      <c r="D241" s="10">
        <f>IF(C241="","",IFERROR(VLOOKUP(C241,Должности!$A$2:$B$21,2,FALSE),"нет такого кода"))</f>
        <v/>
      </c>
      <c r="E241" s="8" t="n"/>
      <c r="F241" s="8" t="n"/>
      <c r="G241" s="8" t="n"/>
      <c r="H241" s="9" t="n"/>
      <c r="I241" s="9" t="n"/>
      <c r="J241" s="8" t="n"/>
      <c r="K241" s="9" t="n"/>
      <c r="L241" s="12">
        <f>IF(H241="","",ROUND((IF(I241="",H241,(H241+I241)/2)+K241)/IF(J241="на руки",0.87,1),0))</f>
        <v/>
      </c>
      <c r="M241" s="8" t="n"/>
      <c r="N241" s="10">
        <f>IF(B241="","",IF(TODAY()-B241&gt;92,"старше 3 мес.","ок"))</f>
        <v/>
      </c>
      <c r="O241" s="8" t="n"/>
    </row>
    <row r="242">
      <c r="A242" s="10">
        <f>IF(C242="","",ROW()-1)</f>
        <v/>
      </c>
      <c r="B242" s="13" t="n"/>
      <c r="C242" s="8" t="n"/>
      <c r="D242" s="10">
        <f>IF(C242="","",IFERROR(VLOOKUP(C242,Должности!$A$2:$B$21,2,FALSE),"нет такого кода"))</f>
        <v/>
      </c>
      <c r="E242" s="8" t="n"/>
      <c r="F242" s="8" t="n"/>
      <c r="G242" s="8" t="n"/>
      <c r="H242" s="9" t="n"/>
      <c r="I242" s="9" t="n"/>
      <c r="J242" s="8" t="n"/>
      <c r="K242" s="9" t="n"/>
      <c r="L242" s="12">
        <f>IF(H242="","",ROUND((IF(I242="",H242,(H242+I242)/2)+K242)/IF(J242="на руки",0.87,1),0))</f>
        <v/>
      </c>
      <c r="M242" s="8" t="n"/>
      <c r="N242" s="10">
        <f>IF(B242="","",IF(TODAY()-B242&gt;92,"старше 3 мес.","ок"))</f>
        <v/>
      </c>
      <c r="O242" s="8" t="n"/>
    </row>
    <row r="243">
      <c r="A243" s="10">
        <f>IF(C243="","",ROW()-1)</f>
        <v/>
      </c>
      <c r="B243" s="13" t="n"/>
      <c r="C243" s="8" t="n"/>
      <c r="D243" s="10">
        <f>IF(C243="","",IFERROR(VLOOKUP(C243,Должности!$A$2:$B$21,2,FALSE),"нет такого кода"))</f>
        <v/>
      </c>
      <c r="E243" s="8" t="n"/>
      <c r="F243" s="8" t="n"/>
      <c r="G243" s="8" t="n"/>
      <c r="H243" s="9" t="n"/>
      <c r="I243" s="9" t="n"/>
      <c r="J243" s="8" t="n"/>
      <c r="K243" s="9" t="n"/>
      <c r="L243" s="12">
        <f>IF(H243="","",ROUND((IF(I243="",H243,(H243+I243)/2)+K243)/IF(J243="на руки",0.87,1),0))</f>
        <v/>
      </c>
      <c r="M243" s="8" t="n"/>
      <c r="N243" s="10">
        <f>IF(B243="","",IF(TODAY()-B243&gt;92,"старше 3 мес.","ок"))</f>
        <v/>
      </c>
      <c r="O243" s="8" t="n"/>
    </row>
    <row r="244">
      <c r="A244" s="10">
        <f>IF(C244="","",ROW()-1)</f>
        <v/>
      </c>
      <c r="B244" s="13" t="n"/>
      <c r="C244" s="8" t="n"/>
      <c r="D244" s="10">
        <f>IF(C244="","",IFERROR(VLOOKUP(C244,Должности!$A$2:$B$21,2,FALSE),"нет такого кода"))</f>
        <v/>
      </c>
      <c r="E244" s="8" t="n"/>
      <c r="F244" s="8" t="n"/>
      <c r="G244" s="8" t="n"/>
      <c r="H244" s="9" t="n"/>
      <c r="I244" s="9" t="n"/>
      <c r="J244" s="8" t="n"/>
      <c r="K244" s="9" t="n"/>
      <c r="L244" s="12">
        <f>IF(H244="","",ROUND((IF(I244="",H244,(H244+I244)/2)+K244)/IF(J244="на руки",0.87,1),0))</f>
        <v/>
      </c>
      <c r="M244" s="8" t="n"/>
      <c r="N244" s="10">
        <f>IF(B244="","",IF(TODAY()-B244&gt;92,"старше 3 мес.","ок"))</f>
        <v/>
      </c>
      <c r="O244" s="8" t="n"/>
    </row>
    <row r="245">
      <c r="A245" s="10">
        <f>IF(C245="","",ROW()-1)</f>
        <v/>
      </c>
      <c r="B245" s="13" t="n"/>
      <c r="C245" s="8" t="n"/>
      <c r="D245" s="10">
        <f>IF(C245="","",IFERROR(VLOOKUP(C245,Должности!$A$2:$B$21,2,FALSE),"нет такого кода"))</f>
        <v/>
      </c>
      <c r="E245" s="8" t="n"/>
      <c r="F245" s="8" t="n"/>
      <c r="G245" s="8" t="n"/>
      <c r="H245" s="9" t="n"/>
      <c r="I245" s="9" t="n"/>
      <c r="J245" s="8" t="n"/>
      <c r="K245" s="9" t="n"/>
      <c r="L245" s="12">
        <f>IF(H245="","",ROUND((IF(I245="",H245,(H245+I245)/2)+K245)/IF(J245="на руки",0.87,1),0))</f>
        <v/>
      </c>
      <c r="M245" s="8" t="n"/>
      <c r="N245" s="10">
        <f>IF(B245="","",IF(TODAY()-B245&gt;92,"старше 3 мес.","ок"))</f>
        <v/>
      </c>
      <c r="O245" s="8" t="n"/>
    </row>
    <row r="246">
      <c r="A246" s="10">
        <f>IF(C246="","",ROW()-1)</f>
        <v/>
      </c>
      <c r="B246" s="13" t="n"/>
      <c r="C246" s="8" t="n"/>
      <c r="D246" s="10">
        <f>IF(C246="","",IFERROR(VLOOKUP(C246,Должности!$A$2:$B$21,2,FALSE),"нет такого кода"))</f>
        <v/>
      </c>
      <c r="E246" s="8" t="n"/>
      <c r="F246" s="8" t="n"/>
      <c r="G246" s="8" t="n"/>
      <c r="H246" s="9" t="n"/>
      <c r="I246" s="9" t="n"/>
      <c r="J246" s="8" t="n"/>
      <c r="K246" s="9" t="n"/>
      <c r="L246" s="12">
        <f>IF(H246="","",ROUND((IF(I246="",H246,(H246+I246)/2)+K246)/IF(J246="на руки",0.87,1),0))</f>
        <v/>
      </c>
      <c r="M246" s="8" t="n"/>
      <c r="N246" s="10">
        <f>IF(B246="","",IF(TODAY()-B246&gt;92,"старше 3 мес.","ок"))</f>
        <v/>
      </c>
      <c r="O246" s="8" t="n"/>
    </row>
    <row r="247">
      <c r="A247" s="10">
        <f>IF(C247="","",ROW()-1)</f>
        <v/>
      </c>
      <c r="B247" s="13" t="n"/>
      <c r="C247" s="8" t="n"/>
      <c r="D247" s="10">
        <f>IF(C247="","",IFERROR(VLOOKUP(C247,Должности!$A$2:$B$21,2,FALSE),"нет такого кода"))</f>
        <v/>
      </c>
      <c r="E247" s="8" t="n"/>
      <c r="F247" s="8" t="n"/>
      <c r="G247" s="8" t="n"/>
      <c r="H247" s="9" t="n"/>
      <c r="I247" s="9" t="n"/>
      <c r="J247" s="8" t="n"/>
      <c r="K247" s="9" t="n"/>
      <c r="L247" s="12">
        <f>IF(H247="","",ROUND((IF(I247="",H247,(H247+I247)/2)+K247)/IF(J247="на руки",0.87,1),0))</f>
        <v/>
      </c>
      <c r="M247" s="8" t="n"/>
      <c r="N247" s="10">
        <f>IF(B247="","",IF(TODAY()-B247&gt;92,"старше 3 мес.","ок"))</f>
        <v/>
      </c>
      <c r="O247" s="8" t="n"/>
    </row>
    <row r="248">
      <c r="A248" s="10">
        <f>IF(C248="","",ROW()-1)</f>
        <v/>
      </c>
      <c r="B248" s="13" t="n"/>
      <c r="C248" s="8" t="n"/>
      <c r="D248" s="10">
        <f>IF(C248="","",IFERROR(VLOOKUP(C248,Должности!$A$2:$B$21,2,FALSE),"нет такого кода"))</f>
        <v/>
      </c>
      <c r="E248" s="8" t="n"/>
      <c r="F248" s="8" t="n"/>
      <c r="G248" s="8" t="n"/>
      <c r="H248" s="9" t="n"/>
      <c r="I248" s="9" t="n"/>
      <c r="J248" s="8" t="n"/>
      <c r="K248" s="9" t="n"/>
      <c r="L248" s="12">
        <f>IF(H248="","",ROUND((IF(I248="",H248,(H248+I248)/2)+K248)/IF(J248="на руки",0.87,1),0))</f>
        <v/>
      </c>
      <c r="M248" s="8" t="n"/>
      <c r="N248" s="10">
        <f>IF(B248="","",IF(TODAY()-B248&gt;92,"старше 3 мес.","ок"))</f>
        <v/>
      </c>
      <c r="O248" s="8" t="n"/>
    </row>
    <row r="249">
      <c r="A249" s="10">
        <f>IF(C249="","",ROW()-1)</f>
        <v/>
      </c>
      <c r="B249" s="13" t="n"/>
      <c r="C249" s="8" t="n"/>
      <c r="D249" s="10">
        <f>IF(C249="","",IFERROR(VLOOKUP(C249,Должности!$A$2:$B$21,2,FALSE),"нет такого кода"))</f>
        <v/>
      </c>
      <c r="E249" s="8" t="n"/>
      <c r="F249" s="8" t="n"/>
      <c r="G249" s="8" t="n"/>
      <c r="H249" s="9" t="n"/>
      <c r="I249" s="9" t="n"/>
      <c r="J249" s="8" t="n"/>
      <c r="K249" s="9" t="n"/>
      <c r="L249" s="12">
        <f>IF(H249="","",ROUND((IF(I249="",H249,(H249+I249)/2)+K249)/IF(J249="на руки",0.87,1),0))</f>
        <v/>
      </c>
      <c r="M249" s="8" t="n"/>
      <c r="N249" s="10">
        <f>IF(B249="","",IF(TODAY()-B249&gt;92,"старше 3 мес.","ок"))</f>
        <v/>
      </c>
      <c r="O249" s="8" t="n"/>
    </row>
    <row r="250">
      <c r="A250" s="10">
        <f>IF(C250="","",ROW()-1)</f>
        <v/>
      </c>
      <c r="B250" s="13" t="n"/>
      <c r="C250" s="8" t="n"/>
      <c r="D250" s="10">
        <f>IF(C250="","",IFERROR(VLOOKUP(C250,Должности!$A$2:$B$21,2,FALSE),"нет такого кода"))</f>
        <v/>
      </c>
      <c r="E250" s="8" t="n"/>
      <c r="F250" s="8" t="n"/>
      <c r="G250" s="8" t="n"/>
      <c r="H250" s="9" t="n"/>
      <c r="I250" s="9" t="n"/>
      <c r="J250" s="8" t="n"/>
      <c r="K250" s="9" t="n"/>
      <c r="L250" s="12">
        <f>IF(H250="","",ROUND((IF(I250="",H250,(H250+I250)/2)+K250)/IF(J250="на руки",0.87,1),0))</f>
        <v/>
      </c>
      <c r="M250" s="8" t="n"/>
      <c r="N250" s="10">
        <f>IF(B250="","",IF(TODAY()-B250&gt;92,"старше 3 мес.","ок"))</f>
        <v/>
      </c>
      <c r="O250" s="8" t="n"/>
    </row>
    <row r="251">
      <c r="A251" s="10">
        <f>IF(C251="","",ROW()-1)</f>
        <v/>
      </c>
      <c r="B251" s="13" t="n"/>
      <c r="C251" s="8" t="n"/>
      <c r="D251" s="10">
        <f>IF(C251="","",IFERROR(VLOOKUP(C251,Должности!$A$2:$B$21,2,FALSE),"нет такого кода"))</f>
        <v/>
      </c>
      <c r="E251" s="8" t="n"/>
      <c r="F251" s="8" t="n"/>
      <c r="G251" s="8" t="n"/>
      <c r="H251" s="9" t="n"/>
      <c r="I251" s="9" t="n"/>
      <c r="J251" s="8" t="n"/>
      <c r="K251" s="9" t="n"/>
      <c r="L251" s="12">
        <f>IF(H251="","",ROUND((IF(I251="",H251,(H251+I251)/2)+K251)/IF(J251="на руки",0.87,1),0))</f>
        <v/>
      </c>
      <c r="M251" s="8" t="n"/>
      <c r="N251" s="10">
        <f>IF(B251="","",IF(TODAY()-B251&gt;92,"старше 3 мес.","ок"))</f>
        <v/>
      </c>
      <c r="O251" s="8" t="n"/>
    </row>
    <row r="252">
      <c r="A252" s="10">
        <f>IF(C252="","",ROW()-1)</f>
        <v/>
      </c>
      <c r="B252" s="13" t="n"/>
      <c r="C252" s="8" t="n"/>
      <c r="D252" s="10">
        <f>IF(C252="","",IFERROR(VLOOKUP(C252,Должности!$A$2:$B$21,2,FALSE),"нет такого кода"))</f>
        <v/>
      </c>
      <c r="E252" s="8" t="n"/>
      <c r="F252" s="8" t="n"/>
      <c r="G252" s="8" t="n"/>
      <c r="H252" s="9" t="n"/>
      <c r="I252" s="9" t="n"/>
      <c r="J252" s="8" t="n"/>
      <c r="K252" s="9" t="n"/>
      <c r="L252" s="12">
        <f>IF(H252="","",ROUND((IF(I252="",H252,(H252+I252)/2)+K252)/IF(J252="на руки",0.87,1),0))</f>
        <v/>
      </c>
      <c r="M252" s="8" t="n"/>
      <c r="N252" s="10">
        <f>IF(B252="","",IF(TODAY()-B252&gt;92,"старше 3 мес.","ок"))</f>
        <v/>
      </c>
      <c r="O252" s="8" t="n"/>
    </row>
    <row r="253">
      <c r="A253" s="10">
        <f>IF(C253="","",ROW()-1)</f>
        <v/>
      </c>
      <c r="B253" s="13" t="n"/>
      <c r="C253" s="8" t="n"/>
      <c r="D253" s="10">
        <f>IF(C253="","",IFERROR(VLOOKUP(C253,Должности!$A$2:$B$21,2,FALSE),"нет такого кода"))</f>
        <v/>
      </c>
      <c r="E253" s="8" t="n"/>
      <c r="F253" s="8" t="n"/>
      <c r="G253" s="8" t="n"/>
      <c r="H253" s="9" t="n"/>
      <c r="I253" s="9" t="n"/>
      <c r="J253" s="8" t="n"/>
      <c r="K253" s="9" t="n"/>
      <c r="L253" s="12">
        <f>IF(H253="","",ROUND((IF(I253="",H253,(H253+I253)/2)+K253)/IF(J253="на руки",0.87,1),0))</f>
        <v/>
      </c>
      <c r="M253" s="8" t="n"/>
      <c r="N253" s="10">
        <f>IF(B253="","",IF(TODAY()-B253&gt;92,"старше 3 мес.","ок"))</f>
        <v/>
      </c>
      <c r="O253" s="8" t="n"/>
    </row>
    <row r="254">
      <c r="A254" s="10">
        <f>IF(C254="","",ROW()-1)</f>
        <v/>
      </c>
      <c r="B254" s="13" t="n"/>
      <c r="C254" s="8" t="n"/>
      <c r="D254" s="10">
        <f>IF(C254="","",IFERROR(VLOOKUP(C254,Должности!$A$2:$B$21,2,FALSE),"нет такого кода"))</f>
        <v/>
      </c>
      <c r="E254" s="8" t="n"/>
      <c r="F254" s="8" t="n"/>
      <c r="G254" s="8" t="n"/>
      <c r="H254" s="9" t="n"/>
      <c r="I254" s="9" t="n"/>
      <c r="J254" s="8" t="n"/>
      <c r="K254" s="9" t="n"/>
      <c r="L254" s="12">
        <f>IF(H254="","",ROUND((IF(I254="",H254,(H254+I254)/2)+K254)/IF(J254="на руки",0.87,1),0))</f>
        <v/>
      </c>
      <c r="M254" s="8" t="n"/>
      <c r="N254" s="10">
        <f>IF(B254="","",IF(TODAY()-B254&gt;92,"старше 3 мес.","ок"))</f>
        <v/>
      </c>
      <c r="O254" s="8" t="n"/>
    </row>
    <row r="255">
      <c r="A255" s="10">
        <f>IF(C255="","",ROW()-1)</f>
        <v/>
      </c>
      <c r="B255" s="13" t="n"/>
      <c r="C255" s="8" t="n"/>
      <c r="D255" s="10">
        <f>IF(C255="","",IFERROR(VLOOKUP(C255,Должности!$A$2:$B$21,2,FALSE),"нет такого кода"))</f>
        <v/>
      </c>
      <c r="E255" s="8" t="n"/>
      <c r="F255" s="8" t="n"/>
      <c r="G255" s="8" t="n"/>
      <c r="H255" s="9" t="n"/>
      <c r="I255" s="9" t="n"/>
      <c r="J255" s="8" t="n"/>
      <c r="K255" s="9" t="n"/>
      <c r="L255" s="12">
        <f>IF(H255="","",ROUND((IF(I255="",H255,(H255+I255)/2)+K255)/IF(J255="на руки",0.87,1),0))</f>
        <v/>
      </c>
      <c r="M255" s="8" t="n"/>
      <c r="N255" s="10">
        <f>IF(B255="","",IF(TODAY()-B255&gt;92,"старше 3 мес.","ок"))</f>
        <v/>
      </c>
      <c r="O255" s="8" t="n"/>
    </row>
    <row r="256">
      <c r="A256" s="10">
        <f>IF(C256="","",ROW()-1)</f>
        <v/>
      </c>
      <c r="B256" s="13" t="n"/>
      <c r="C256" s="8" t="n"/>
      <c r="D256" s="10">
        <f>IF(C256="","",IFERROR(VLOOKUP(C256,Должности!$A$2:$B$21,2,FALSE),"нет такого кода"))</f>
        <v/>
      </c>
      <c r="E256" s="8" t="n"/>
      <c r="F256" s="8" t="n"/>
      <c r="G256" s="8" t="n"/>
      <c r="H256" s="9" t="n"/>
      <c r="I256" s="9" t="n"/>
      <c r="J256" s="8" t="n"/>
      <c r="K256" s="9" t="n"/>
      <c r="L256" s="12">
        <f>IF(H256="","",ROUND((IF(I256="",H256,(H256+I256)/2)+K256)/IF(J256="на руки",0.87,1),0))</f>
        <v/>
      </c>
      <c r="M256" s="8" t="n"/>
      <c r="N256" s="10">
        <f>IF(B256="","",IF(TODAY()-B256&gt;92,"старше 3 мес.","ок"))</f>
        <v/>
      </c>
      <c r="O256" s="8" t="n"/>
    </row>
    <row r="257">
      <c r="A257" s="10">
        <f>IF(C257="","",ROW()-1)</f>
        <v/>
      </c>
      <c r="B257" s="13" t="n"/>
      <c r="C257" s="8" t="n"/>
      <c r="D257" s="10">
        <f>IF(C257="","",IFERROR(VLOOKUP(C257,Должности!$A$2:$B$21,2,FALSE),"нет такого кода"))</f>
        <v/>
      </c>
      <c r="E257" s="8" t="n"/>
      <c r="F257" s="8" t="n"/>
      <c r="G257" s="8" t="n"/>
      <c r="H257" s="9" t="n"/>
      <c r="I257" s="9" t="n"/>
      <c r="J257" s="8" t="n"/>
      <c r="K257" s="9" t="n"/>
      <c r="L257" s="12">
        <f>IF(H257="","",ROUND((IF(I257="",H257,(H257+I257)/2)+K257)/IF(J257="на руки",0.87,1),0))</f>
        <v/>
      </c>
      <c r="M257" s="8" t="n"/>
      <c r="N257" s="10">
        <f>IF(B257="","",IF(TODAY()-B257&gt;92,"старше 3 мес.","ок"))</f>
        <v/>
      </c>
      <c r="O257" s="8" t="n"/>
    </row>
    <row r="258">
      <c r="A258" s="10">
        <f>IF(C258="","",ROW()-1)</f>
        <v/>
      </c>
      <c r="B258" s="13" t="n"/>
      <c r="C258" s="8" t="n"/>
      <c r="D258" s="10">
        <f>IF(C258="","",IFERROR(VLOOKUP(C258,Должности!$A$2:$B$21,2,FALSE),"нет такого кода"))</f>
        <v/>
      </c>
      <c r="E258" s="8" t="n"/>
      <c r="F258" s="8" t="n"/>
      <c r="G258" s="8" t="n"/>
      <c r="H258" s="9" t="n"/>
      <c r="I258" s="9" t="n"/>
      <c r="J258" s="8" t="n"/>
      <c r="K258" s="9" t="n"/>
      <c r="L258" s="12">
        <f>IF(H258="","",ROUND((IF(I258="",H258,(H258+I258)/2)+K258)/IF(J258="на руки",0.87,1),0))</f>
        <v/>
      </c>
      <c r="M258" s="8" t="n"/>
      <c r="N258" s="10">
        <f>IF(B258="","",IF(TODAY()-B258&gt;92,"старше 3 мес.","ок"))</f>
        <v/>
      </c>
      <c r="O258" s="8" t="n"/>
    </row>
    <row r="259">
      <c r="A259" s="10">
        <f>IF(C259="","",ROW()-1)</f>
        <v/>
      </c>
      <c r="B259" s="13" t="n"/>
      <c r="C259" s="8" t="n"/>
      <c r="D259" s="10">
        <f>IF(C259="","",IFERROR(VLOOKUP(C259,Должности!$A$2:$B$21,2,FALSE),"нет такого кода"))</f>
        <v/>
      </c>
      <c r="E259" s="8" t="n"/>
      <c r="F259" s="8" t="n"/>
      <c r="G259" s="8" t="n"/>
      <c r="H259" s="9" t="n"/>
      <c r="I259" s="9" t="n"/>
      <c r="J259" s="8" t="n"/>
      <c r="K259" s="9" t="n"/>
      <c r="L259" s="12">
        <f>IF(H259="","",ROUND((IF(I259="",H259,(H259+I259)/2)+K259)/IF(J259="на руки",0.87,1),0))</f>
        <v/>
      </c>
      <c r="M259" s="8" t="n"/>
      <c r="N259" s="10">
        <f>IF(B259="","",IF(TODAY()-B259&gt;92,"старше 3 мес.","ок"))</f>
        <v/>
      </c>
      <c r="O259" s="8" t="n"/>
    </row>
    <row r="260">
      <c r="A260" s="10">
        <f>IF(C260="","",ROW()-1)</f>
        <v/>
      </c>
      <c r="B260" s="13" t="n"/>
      <c r="C260" s="8" t="n"/>
      <c r="D260" s="10">
        <f>IF(C260="","",IFERROR(VLOOKUP(C260,Должности!$A$2:$B$21,2,FALSE),"нет такого кода"))</f>
        <v/>
      </c>
      <c r="E260" s="8" t="n"/>
      <c r="F260" s="8" t="n"/>
      <c r="G260" s="8" t="n"/>
      <c r="H260" s="9" t="n"/>
      <c r="I260" s="9" t="n"/>
      <c r="J260" s="8" t="n"/>
      <c r="K260" s="9" t="n"/>
      <c r="L260" s="12">
        <f>IF(H260="","",ROUND((IF(I260="",H260,(H260+I260)/2)+K260)/IF(J260="на руки",0.87,1),0))</f>
        <v/>
      </c>
      <c r="M260" s="8" t="n"/>
      <c r="N260" s="10">
        <f>IF(B260="","",IF(TODAY()-B260&gt;92,"старше 3 мес.","ок"))</f>
        <v/>
      </c>
      <c r="O260" s="8" t="n"/>
    </row>
    <row r="261">
      <c r="A261" s="10">
        <f>IF(C261="","",ROW()-1)</f>
        <v/>
      </c>
      <c r="B261" s="13" t="n"/>
      <c r="C261" s="8" t="n"/>
      <c r="D261" s="10">
        <f>IF(C261="","",IFERROR(VLOOKUP(C261,Должности!$A$2:$B$21,2,FALSE),"нет такого кода"))</f>
        <v/>
      </c>
      <c r="E261" s="8" t="n"/>
      <c r="F261" s="8" t="n"/>
      <c r="G261" s="8" t="n"/>
      <c r="H261" s="9" t="n"/>
      <c r="I261" s="9" t="n"/>
      <c r="J261" s="8" t="n"/>
      <c r="K261" s="9" t="n"/>
      <c r="L261" s="12">
        <f>IF(H261="","",ROUND((IF(I261="",H261,(H261+I261)/2)+K261)/IF(J261="на руки",0.87,1),0))</f>
        <v/>
      </c>
      <c r="M261" s="8" t="n"/>
      <c r="N261" s="10">
        <f>IF(B261="","",IF(TODAY()-B261&gt;92,"старше 3 мес.","ок"))</f>
        <v/>
      </c>
      <c r="O261" s="8" t="n"/>
    </row>
    <row r="262">
      <c r="A262" s="10">
        <f>IF(C262="","",ROW()-1)</f>
        <v/>
      </c>
      <c r="B262" s="13" t="n"/>
      <c r="C262" s="8" t="n"/>
      <c r="D262" s="10">
        <f>IF(C262="","",IFERROR(VLOOKUP(C262,Должности!$A$2:$B$21,2,FALSE),"нет такого кода"))</f>
        <v/>
      </c>
      <c r="E262" s="8" t="n"/>
      <c r="F262" s="8" t="n"/>
      <c r="G262" s="8" t="n"/>
      <c r="H262" s="9" t="n"/>
      <c r="I262" s="9" t="n"/>
      <c r="J262" s="8" t="n"/>
      <c r="K262" s="9" t="n"/>
      <c r="L262" s="12">
        <f>IF(H262="","",ROUND((IF(I262="",H262,(H262+I262)/2)+K262)/IF(J262="на руки",0.87,1),0))</f>
        <v/>
      </c>
      <c r="M262" s="8" t="n"/>
      <c r="N262" s="10">
        <f>IF(B262="","",IF(TODAY()-B262&gt;92,"старше 3 мес.","ок"))</f>
        <v/>
      </c>
      <c r="O262" s="8" t="n"/>
    </row>
    <row r="263">
      <c r="A263" s="10">
        <f>IF(C263="","",ROW()-1)</f>
        <v/>
      </c>
      <c r="B263" s="13" t="n"/>
      <c r="C263" s="8" t="n"/>
      <c r="D263" s="10">
        <f>IF(C263="","",IFERROR(VLOOKUP(C263,Должности!$A$2:$B$21,2,FALSE),"нет такого кода"))</f>
        <v/>
      </c>
      <c r="E263" s="8" t="n"/>
      <c r="F263" s="8" t="n"/>
      <c r="G263" s="8" t="n"/>
      <c r="H263" s="9" t="n"/>
      <c r="I263" s="9" t="n"/>
      <c r="J263" s="8" t="n"/>
      <c r="K263" s="9" t="n"/>
      <c r="L263" s="12">
        <f>IF(H263="","",ROUND((IF(I263="",H263,(H263+I263)/2)+K263)/IF(J263="на руки",0.87,1),0))</f>
        <v/>
      </c>
      <c r="M263" s="8" t="n"/>
      <c r="N263" s="10">
        <f>IF(B263="","",IF(TODAY()-B263&gt;92,"старше 3 мес.","ок"))</f>
        <v/>
      </c>
      <c r="O263" s="8" t="n"/>
    </row>
    <row r="264">
      <c r="A264" s="10">
        <f>IF(C264="","",ROW()-1)</f>
        <v/>
      </c>
      <c r="B264" s="13" t="n"/>
      <c r="C264" s="8" t="n"/>
      <c r="D264" s="10">
        <f>IF(C264="","",IFERROR(VLOOKUP(C264,Должности!$A$2:$B$21,2,FALSE),"нет такого кода"))</f>
        <v/>
      </c>
      <c r="E264" s="8" t="n"/>
      <c r="F264" s="8" t="n"/>
      <c r="G264" s="8" t="n"/>
      <c r="H264" s="9" t="n"/>
      <c r="I264" s="9" t="n"/>
      <c r="J264" s="8" t="n"/>
      <c r="K264" s="9" t="n"/>
      <c r="L264" s="12">
        <f>IF(H264="","",ROUND((IF(I264="",H264,(H264+I264)/2)+K264)/IF(J264="на руки",0.87,1),0))</f>
        <v/>
      </c>
      <c r="M264" s="8" t="n"/>
      <c r="N264" s="10">
        <f>IF(B264="","",IF(TODAY()-B264&gt;92,"старше 3 мес.","ок"))</f>
        <v/>
      </c>
      <c r="O264" s="8" t="n"/>
    </row>
    <row r="265">
      <c r="A265" s="10">
        <f>IF(C265="","",ROW()-1)</f>
        <v/>
      </c>
      <c r="B265" s="13" t="n"/>
      <c r="C265" s="8" t="n"/>
      <c r="D265" s="10">
        <f>IF(C265="","",IFERROR(VLOOKUP(C265,Должности!$A$2:$B$21,2,FALSE),"нет такого кода"))</f>
        <v/>
      </c>
      <c r="E265" s="8" t="n"/>
      <c r="F265" s="8" t="n"/>
      <c r="G265" s="8" t="n"/>
      <c r="H265" s="9" t="n"/>
      <c r="I265" s="9" t="n"/>
      <c r="J265" s="8" t="n"/>
      <c r="K265" s="9" t="n"/>
      <c r="L265" s="12">
        <f>IF(H265="","",ROUND((IF(I265="",H265,(H265+I265)/2)+K265)/IF(J265="на руки",0.87,1),0))</f>
        <v/>
      </c>
      <c r="M265" s="8" t="n"/>
      <c r="N265" s="10">
        <f>IF(B265="","",IF(TODAY()-B265&gt;92,"старше 3 мес.","ок"))</f>
        <v/>
      </c>
      <c r="O265" s="8" t="n"/>
    </row>
    <row r="266">
      <c r="A266" s="10">
        <f>IF(C266="","",ROW()-1)</f>
        <v/>
      </c>
      <c r="B266" s="13" t="n"/>
      <c r="C266" s="8" t="n"/>
      <c r="D266" s="10">
        <f>IF(C266="","",IFERROR(VLOOKUP(C266,Должности!$A$2:$B$21,2,FALSE),"нет такого кода"))</f>
        <v/>
      </c>
      <c r="E266" s="8" t="n"/>
      <c r="F266" s="8" t="n"/>
      <c r="G266" s="8" t="n"/>
      <c r="H266" s="9" t="n"/>
      <c r="I266" s="9" t="n"/>
      <c r="J266" s="8" t="n"/>
      <c r="K266" s="9" t="n"/>
      <c r="L266" s="12">
        <f>IF(H266="","",ROUND((IF(I266="",H266,(H266+I266)/2)+K266)/IF(J266="на руки",0.87,1),0))</f>
        <v/>
      </c>
      <c r="M266" s="8" t="n"/>
      <c r="N266" s="10">
        <f>IF(B266="","",IF(TODAY()-B266&gt;92,"старше 3 мес.","ок"))</f>
        <v/>
      </c>
      <c r="O266" s="8" t="n"/>
    </row>
    <row r="267">
      <c r="A267" s="10">
        <f>IF(C267="","",ROW()-1)</f>
        <v/>
      </c>
      <c r="B267" s="13" t="n"/>
      <c r="C267" s="8" t="n"/>
      <c r="D267" s="10">
        <f>IF(C267="","",IFERROR(VLOOKUP(C267,Должности!$A$2:$B$21,2,FALSE),"нет такого кода"))</f>
        <v/>
      </c>
      <c r="E267" s="8" t="n"/>
      <c r="F267" s="8" t="n"/>
      <c r="G267" s="8" t="n"/>
      <c r="H267" s="9" t="n"/>
      <c r="I267" s="9" t="n"/>
      <c r="J267" s="8" t="n"/>
      <c r="K267" s="9" t="n"/>
      <c r="L267" s="12">
        <f>IF(H267="","",ROUND((IF(I267="",H267,(H267+I267)/2)+K267)/IF(J267="на руки",0.87,1),0))</f>
        <v/>
      </c>
      <c r="M267" s="8" t="n"/>
      <c r="N267" s="10">
        <f>IF(B267="","",IF(TODAY()-B267&gt;92,"старше 3 мес.","ок"))</f>
        <v/>
      </c>
      <c r="O267" s="8" t="n"/>
    </row>
    <row r="268">
      <c r="A268" s="10">
        <f>IF(C268="","",ROW()-1)</f>
        <v/>
      </c>
      <c r="B268" s="13" t="n"/>
      <c r="C268" s="8" t="n"/>
      <c r="D268" s="10">
        <f>IF(C268="","",IFERROR(VLOOKUP(C268,Должности!$A$2:$B$21,2,FALSE),"нет такого кода"))</f>
        <v/>
      </c>
      <c r="E268" s="8" t="n"/>
      <c r="F268" s="8" t="n"/>
      <c r="G268" s="8" t="n"/>
      <c r="H268" s="9" t="n"/>
      <c r="I268" s="9" t="n"/>
      <c r="J268" s="8" t="n"/>
      <c r="K268" s="9" t="n"/>
      <c r="L268" s="12">
        <f>IF(H268="","",ROUND((IF(I268="",H268,(H268+I268)/2)+K268)/IF(J268="на руки",0.87,1),0))</f>
        <v/>
      </c>
      <c r="M268" s="8" t="n"/>
      <c r="N268" s="10">
        <f>IF(B268="","",IF(TODAY()-B268&gt;92,"старше 3 мес.","ок"))</f>
        <v/>
      </c>
      <c r="O268" s="8" t="n"/>
    </row>
    <row r="269">
      <c r="A269" s="10">
        <f>IF(C269="","",ROW()-1)</f>
        <v/>
      </c>
      <c r="B269" s="13" t="n"/>
      <c r="C269" s="8" t="n"/>
      <c r="D269" s="10">
        <f>IF(C269="","",IFERROR(VLOOKUP(C269,Должности!$A$2:$B$21,2,FALSE),"нет такого кода"))</f>
        <v/>
      </c>
      <c r="E269" s="8" t="n"/>
      <c r="F269" s="8" t="n"/>
      <c r="G269" s="8" t="n"/>
      <c r="H269" s="9" t="n"/>
      <c r="I269" s="9" t="n"/>
      <c r="J269" s="8" t="n"/>
      <c r="K269" s="9" t="n"/>
      <c r="L269" s="12">
        <f>IF(H269="","",ROUND((IF(I269="",H269,(H269+I269)/2)+K269)/IF(J269="на руки",0.87,1),0))</f>
        <v/>
      </c>
      <c r="M269" s="8" t="n"/>
      <c r="N269" s="10">
        <f>IF(B269="","",IF(TODAY()-B269&gt;92,"старше 3 мес.","ок"))</f>
        <v/>
      </c>
      <c r="O269" s="8" t="n"/>
    </row>
    <row r="270">
      <c r="A270" s="10">
        <f>IF(C270="","",ROW()-1)</f>
        <v/>
      </c>
      <c r="B270" s="13" t="n"/>
      <c r="C270" s="8" t="n"/>
      <c r="D270" s="10">
        <f>IF(C270="","",IFERROR(VLOOKUP(C270,Должности!$A$2:$B$21,2,FALSE),"нет такого кода"))</f>
        <v/>
      </c>
      <c r="E270" s="8" t="n"/>
      <c r="F270" s="8" t="n"/>
      <c r="G270" s="8" t="n"/>
      <c r="H270" s="9" t="n"/>
      <c r="I270" s="9" t="n"/>
      <c r="J270" s="8" t="n"/>
      <c r="K270" s="9" t="n"/>
      <c r="L270" s="12">
        <f>IF(H270="","",ROUND((IF(I270="",H270,(H270+I270)/2)+K270)/IF(J270="на руки",0.87,1),0))</f>
        <v/>
      </c>
      <c r="M270" s="8" t="n"/>
      <c r="N270" s="10">
        <f>IF(B270="","",IF(TODAY()-B270&gt;92,"старше 3 мес.","ок"))</f>
        <v/>
      </c>
      <c r="O270" s="8" t="n"/>
    </row>
    <row r="271">
      <c r="A271" s="10">
        <f>IF(C271="","",ROW()-1)</f>
        <v/>
      </c>
      <c r="B271" s="13" t="n"/>
      <c r="C271" s="8" t="n"/>
      <c r="D271" s="10">
        <f>IF(C271="","",IFERROR(VLOOKUP(C271,Должности!$A$2:$B$21,2,FALSE),"нет такого кода"))</f>
        <v/>
      </c>
      <c r="E271" s="8" t="n"/>
      <c r="F271" s="8" t="n"/>
      <c r="G271" s="8" t="n"/>
      <c r="H271" s="9" t="n"/>
      <c r="I271" s="9" t="n"/>
      <c r="J271" s="8" t="n"/>
      <c r="K271" s="9" t="n"/>
      <c r="L271" s="12">
        <f>IF(H271="","",ROUND((IF(I271="",H271,(H271+I271)/2)+K271)/IF(J271="на руки",0.87,1),0))</f>
        <v/>
      </c>
      <c r="M271" s="8" t="n"/>
      <c r="N271" s="10">
        <f>IF(B271="","",IF(TODAY()-B271&gt;92,"старше 3 мес.","ок"))</f>
        <v/>
      </c>
      <c r="O271" s="8" t="n"/>
    </row>
    <row r="272">
      <c r="A272" s="10">
        <f>IF(C272="","",ROW()-1)</f>
        <v/>
      </c>
      <c r="B272" s="13" t="n"/>
      <c r="C272" s="8" t="n"/>
      <c r="D272" s="10">
        <f>IF(C272="","",IFERROR(VLOOKUP(C272,Должности!$A$2:$B$21,2,FALSE),"нет такого кода"))</f>
        <v/>
      </c>
      <c r="E272" s="8" t="n"/>
      <c r="F272" s="8" t="n"/>
      <c r="G272" s="8" t="n"/>
      <c r="H272" s="9" t="n"/>
      <c r="I272" s="9" t="n"/>
      <c r="J272" s="8" t="n"/>
      <c r="K272" s="9" t="n"/>
      <c r="L272" s="12">
        <f>IF(H272="","",ROUND((IF(I272="",H272,(H272+I272)/2)+K272)/IF(J272="на руки",0.87,1),0))</f>
        <v/>
      </c>
      <c r="M272" s="8" t="n"/>
      <c r="N272" s="10">
        <f>IF(B272="","",IF(TODAY()-B272&gt;92,"старше 3 мес.","ок"))</f>
        <v/>
      </c>
      <c r="O272" s="8" t="n"/>
    </row>
    <row r="273">
      <c r="A273" s="10">
        <f>IF(C273="","",ROW()-1)</f>
        <v/>
      </c>
      <c r="B273" s="13" t="n"/>
      <c r="C273" s="8" t="n"/>
      <c r="D273" s="10">
        <f>IF(C273="","",IFERROR(VLOOKUP(C273,Должности!$A$2:$B$21,2,FALSE),"нет такого кода"))</f>
        <v/>
      </c>
      <c r="E273" s="8" t="n"/>
      <c r="F273" s="8" t="n"/>
      <c r="G273" s="8" t="n"/>
      <c r="H273" s="9" t="n"/>
      <c r="I273" s="9" t="n"/>
      <c r="J273" s="8" t="n"/>
      <c r="K273" s="9" t="n"/>
      <c r="L273" s="12">
        <f>IF(H273="","",ROUND((IF(I273="",H273,(H273+I273)/2)+K273)/IF(J273="на руки",0.87,1),0))</f>
        <v/>
      </c>
      <c r="M273" s="8" t="n"/>
      <c r="N273" s="10">
        <f>IF(B273="","",IF(TODAY()-B273&gt;92,"старше 3 мес.","ок"))</f>
        <v/>
      </c>
      <c r="O273" s="8" t="n"/>
    </row>
    <row r="274">
      <c r="A274" s="10">
        <f>IF(C274="","",ROW()-1)</f>
        <v/>
      </c>
      <c r="B274" s="13" t="n"/>
      <c r="C274" s="8" t="n"/>
      <c r="D274" s="10">
        <f>IF(C274="","",IFERROR(VLOOKUP(C274,Должности!$A$2:$B$21,2,FALSE),"нет такого кода"))</f>
        <v/>
      </c>
      <c r="E274" s="8" t="n"/>
      <c r="F274" s="8" t="n"/>
      <c r="G274" s="8" t="n"/>
      <c r="H274" s="9" t="n"/>
      <c r="I274" s="9" t="n"/>
      <c r="J274" s="8" t="n"/>
      <c r="K274" s="9" t="n"/>
      <c r="L274" s="12">
        <f>IF(H274="","",ROUND((IF(I274="",H274,(H274+I274)/2)+K274)/IF(J274="на руки",0.87,1),0))</f>
        <v/>
      </c>
      <c r="M274" s="8" t="n"/>
      <c r="N274" s="10">
        <f>IF(B274="","",IF(TODAY()-B274&gt;92,"старше 3 мес.","ок"))</f>
        <v/>
      </c>
      <c r="O274" s="8" t="n"/>
    </row>
    <row r="275">
      <c r="A275" s="10">
        <f>IF(C275="","",ROW()-1)</f>
        <v/>
      </c>
      <c r="B275" s="13" t="n"/>
      <c r="C275" s="8" t="n"/>
      <c r="D275" s="10">
        <f>IF(C275="","",IFERROR(VLOOKUP(C275,Должности!$A$2:$B$21,2,FALSE),"нет такого кода"))</f>
        <v/>
      </c>
      <c r="E275" s="8" t="n"/>
      <c r="F275" s="8" t="n"/>
      <c r="G275" s="8" t="n"/>
      <c r="H275" s="9" t="n"/>
      <c r="I275" s="9" t="n"/>
      <c r="J275" s="8" t="n"/>
      <c r="K275" s="9" t="n"/>
      <c r="L275" s="12">
        <f>IF(H275="","",ROUND((IF(I275="",H275,(H275+I275)/2)+K275)/IF(J275="на руки",0.87,1),0))</f>
        <v/>
      </c>
      <c r="M275" s="8" t="n"/>
      <c r="N275" s="10">
        <f>IF(B275="","",IF(TODAY()-B275&gt;92,"старше 3 мес.","ок"))</f>
        <v/>
      </c>
      <c r="O275" s="8" t="n"/>
    </row>
    <row r="276">
      <c r="A276" s="10">
        <f>IF(C276="","",ROW()-1)</f>
        <v/>
      </c>
      <c r="B276" s="13" t="n"/>
      <c r="C276" s="8" t="n"/>
      <c r="D276" s="10">
        <f>IF(C276="","",IFERROR(VLOOKUP(C276,Должности!$A$2:$B$21,2,FALSE),"нет такого кода"))</f>
        <v/>
      </c>
      <c r="E276" s="8" t="n"/>
      <c r="F276" s="8" t="n"/>
      <c r="G276" s="8" t="n"/>
      <c r="H276" s="9" t="n"/>
      <c r="I276" s="9" t="n"/>
      <c r="J276" s="8" t="n"/>
      <c r="K276" s="9" t="n"/>
      <c r="L276" s="12">
        <f>IF(H276="","",ROUND((IF(I276="",H276,(H276+I276)/2)+K276)/IF(J276="на руки",0.87,1),0))</f>
        <v/>
      </c>
      <c r="M276" s="8" t="n"/>
      <c r="N276" s="10">
        <f>IF(B276="","",IF(TODAY()-B276&gt;92,"старше 3 мес.","ок"))</f>
        <v/>
      </c>
      <c r="O276" s="8" t="n"/>
    </row>
    <row r="277">
      <c r="A277" s="10">
        <f>IF(C277="","",ROW()-1)</f>
        <v/>
      </c>
      <c r="B277" s="13" t="n"/>
      <c r="C277" s="8" t="n"/>
      <c r="D277" s="10">
        <f>IF(C277="","",IFERROR(VLOOKUP(C277,Должности!$A$2:$B$21,2,FALSE),"нет такого кода"))</f>
        <v/>
      </c>
      <c r="E277" s="8" t="n"/>
      <c r="F277" s="8" t="n"/>
      <c r="G277" s="8" t="n"/>
      <c r="H277" s="9" t="n"/>
      <c r="I277" s="9" t="n"/>
      <c r="J277" s="8" t="n"/>
      <c r="K277" s="9" t="n"/>
      <c r="L277" s="12">
        <f>IF(H277="","",ROUND((IF(I277="",H277,(H277+I277)/2)+K277)/IF(J277="на руки",0.87,1),0))</f>
        <v/>
      </c>
      <c r="M277" s="8" t="n"/>
      <c r="N277" s="10">
        <f>IF(B277="","",IF(TODAY()-B277&gt;92,"старше 3 мес.","ок"))</f>
        <v/>
      </c>
      <c r="O277" s="8" t="n"/>
    </row>
    <row r="278">
      <c r="A278" s="10">
        <f>IF(C278="","",ROW()-1)</f>
        <v/>
      </c>
      <c r="B278" s="13" t="n"/>
      <c r="C278" s="8" t="n"/>
      <c r="D278" s="10">
        <f>IF(C278="","",IFERROR(VLOOKUP(C278,Должности!$A$2:$B$21,2,FALSE),"нет такого кода"))</f>
        <v/>
      </c>
      <c r="E278" s="8" t="n"/>
      <c r="F278" s="8" t="n"/>
      <c r="G278" s="8" t="n"/>
      <c r="H278" s="9" t="n"/>
      <c r="I278" s="9" t="n"/>
      <c r="J278" s="8" t="n"/>
      <c r="K278" s="9" t="n"/>
      <c r="L278" s="12">
        <f>IF(H278="","",ROUND((IF(I278="",H278,(H278+I278)/2)+K278)/IF(J278="на руки",0.87,1),0))</f>
        <v/>
      </c>
      <c r="M278" s="8" t="n"/>
      <c r="N278" s="10">
        <f>IF(B278="","",IF(TODAY()-B278&gt;92,"старше 3 мес.","ок"))</f>
        <v/>
      </c>
      <c r="O278" s="8" t="n"/>
    </row>
    <row r="279">
      <c r="A279" s="10">
        <f>IF(C279="","",ROW()-1)</f>
        <v/>
      </c>
      <c r="B279" s="13" t="n"/>
      <c r="C279" s="8" t="n"/>
      <c r="D279" s="10">
        <f>IF(C279="","",IFERROR(VLOOKUP(C279,Должности!$A$2:$B$21,2,FALSE),"нет такого кода"))</f>
        <v/>
      </c>
      <c r="E279" s="8" t="n"/>
      <c r="F279" s="8" t="n"/>
      <c r="G279" s="8" t="n"/>
      <c r="H279" s="9" t="n"/>
      <c r="I279" s="9" t="n"/>
      <c r="J279" s="8" t="n"/>
      <c r="K279" s="9" t="n"/>
      <c r="L279" s="12">
        <f>IF(H279="","",ROUND((IF(I279="",H279,(H279+I279)/2)+K279)/IF(J279="на руки",0.87,1),0))</f>
        <v/>
      </c>
      <c r="M279" s="8" t="n"/>
      <c r="N279" s="10">
        <f>IF(B279="","",IF(TODAY()-B279&gt;92,"старше 3 мес.","ок"))</f>
        <v/>
      </c>
      <c r="O279" s="8" t="n"/>
    </row>
    <row r="280">
      <c r="A280" s="10">
        <f>IF(C280="","",ROW()-1)</f>
        <v/>
      </c>
      <c r="B280" s="13" t="n"/>
      <c r="C280" s="8" t="n"/>
      <c r="D280" s="10">
        <f>IF(C280="","",IFERROR(VLOOKUP(C280,Должности!$A$2:$B$21,2,FALSE),"нет такого кода"))</f>
        <v/>
      </c>
      <c r="E280" s="8" t="n"/>
      <c r="F280" s="8" t="n"/>
      <c r="G280" s="8" t="n"/>
      <c r="H280" s="9" t="n"/>
      <c r="I280" s="9" t="n"/>
      <c r="J280" s="8" t="n"/>
      <c r="K280" s="9" t="n"/>
      <c r="L280" s="12">
        <f>IF(H280="","",ROUND((IF(I280="",H280,(H280+I280)/2)+K280)/IF(J280="на руки",0.87,1),0))</f>
        <v/>
      </c>
      <c r="M280" s="8" t="n"/>
      <c r="N280" s="10">
        <f>IF(B280="","",IF(TODAY()-B280&gt;92,"старше 3 мес.","ок"))</f>
        <v/>
      </c>
      <c r="O280" s="8" t="n"/>
    </row>
    <row r="281">
      <c r="A281" s="10">
        <f>IF(C281="","",ROW()-1)</f>
        <v/>
      </c>
      <c r="B281" s="13" t="n"/>
      <c r="C281" s="8" t="n"/>
      <c r="D281" s="10">
        <f>IF(C281="","",IFERROR(VLOOKUP(C281,Должности!$A$2:$B$21,2,FALSE),"нет такого кода"))</f>
        <v/>
      </c>
      <c r="E281" s="8" t="n"/>
      <c r="F281" s="8" t="n"/>
      <c r="G281" s="8" t="n"/>
      <c r="H281" s="9" t="n"/>
      <c r="I281" s="9" t="n"/>
      <c r="J281" s="8" t="n"/>
      <c r="K281" s="9" t="n"/>
      <c r="L281" s="12">
        <f>IF(H281="","",ROUND((IF(I281="",H281,(H281+I281)/2)+K281)/IF(J281="на руки",0.87,1),0))</f>
        <v/>
      </c>
      <c r="M281" s="8" t="n"/>
      <c r="N281" s="10">
        <f>IF(B281="","",IF(TODAY()-B281&gt;92,"старше 3 мес.","ок"))</f>
        <v/>
      </c>
      <c r="O281" s="8" t="n"/>
    </row>
    <row r="282">
      <c r="A282" s="10">
        <f>IF(C282="","",ROW()-1)</f>
        <v/>
      </c>
      <c r="B282" s="13" t="n"/>
      <c r="C282" s="8" t="n"/>
      <c r="D282" s="10">
        <f>IF(C282="","",IFERROR(VLOOKUP(C282,Должности!$A$2:$B$21,2,FALSE),"нет такого кода"))</f>
        <v/>
      </c>
      <c r="E282" s="8" t="n"/>
      <c r="F282" s="8" t="n"/>
      <c r="G282" s="8" t="n"/>
      <c r="H282" s="9" t="n"/>
      <c r="I282" s="9" t="n"/>
      <c r="J282" s="8" t="n"/>
      <c r="K282" s="9" t="n"/>
      <c r="L282" s="12">
        <f>IF(H282="","",ROUND((IF(I282="",H282,(H282+I282)/2)+K282)/IF(J282="на руки",0.87,1),0))</f>
        <v/>
      </c>
      <c r="M282" s="8" t="n"/>
      <c r="N282" s="10">
        <f>IF(B282="","",IF(TODAY()-B282&gt;92,"старше 3 мес.","ок"))</f>
        <v/>
      </c>
      <c r="O282" s="8" t="n"/>
    </row>
    <row r="283">
      <c r="A283" s="10">
        <f>IF(C283="","",ROW()-1)</f>
        <v/>
      </c>
      <c r="B283" s="13" t="n"/>
      <c r="C283" s="8" t="n"/>
      <c r="D283" s="10">
        <f>IF(C283="","",IFERROR(VLOOKUP(C283,Должности!$A$2:$B$21,2,FALSE),"нет такого кода"))</f>
        <v/>
      </c>
      <c r="E283" s="8" t="n"/>
      <c r="F283" s="8" t="n"/>
      <c r="G283" s="8" t="n"/>
      <c r="H283" s="9" t="n"/>
      <c r="I283" s="9" t="n"/>
      <c r="J283" s="8" t="n"/>
      <c r="K283" s="9" t="n"/>
      <c r="L283" s="12">
        <f>IF(H283="","",ROUND((IF(I283="",H283,(H283+I283)/2)+K283)/IF(J283="на руки",0.87,1),0))</f>
        <v/>
      </c>
      <c r="M283" s="8" t="n"/>
      <c r="N283" s="10">
        <f>IF(B283="","",IF(TODAY()-B283&gt;92,"старше 3 мес.","ок"))</f>
        <v/>
      </c>
      <c r="O283" s="8" t="n"/>
    </row>
    <row r="284">
      <c r="A284" s="10">
        <f>IF(C284="","",ROW()-1)</f>
        <v/>
      </c>
      <c r="B284" s="13" t="n"/>
      <c r="C284" s="8" t="n"/>
      <c r="D284" s="10">
        <f>IF(C284="","",IFERROR(VLOOKUP(C284,Должности!$A$2:$B$21,2,FALSE),"нет такого кода"))</f>
        <v/>
      </c>
      <c r="E284" s="8" t="n"/>
      <c r="F284" s="8" t="n"/>
      <c r="G284" s="8" t="n"/>
      <c r="H284" s="9" t="n"/>
      <c r="I284" s="9" t="n"/>
      <c r="J284" s="8" t="n"/>
      <c r="K284" s="9" t="n"/>
      <c r="L284" s="12">
        <f>IF(H284="","",ROUND((IF(I284="",H284,(H284+I284)/2)+K284)/IF(J284="на руки",0.87,1),0))</f>
        <v/>
      </c>
      <c r="M284" s="8" t="n"/>
      <c r="N284" s="10">
        <f>IF(B284="","",IF(TODAY()-B284&gt;92,"старше 3 мес.","ок"))</f>
        <v/>
      </c>
      <c r="O284" s="8" t="n"/>
    </row>
    <row r="285">
      <c r="A285" s="10">
        <f>IF(C285="","",ROW()-1)</f>
        <v/>
      </c>
      <c r="B285" s="13" t="n"/>
      <c r="C285" s="8" t="n"/>
      <c r="D285" s="10">
        <f>IF(C285="","",IFERROR(VLOOKUP(C285,Должности!$A$2:$B$21,2,FALSE),"нет такого кода"))</f>
        <v/>
      </c>
      <c r="E285" s="8" t="n"/>
      <c r="F285" s="8" t="n"/>
      <c r="G285" s="8" t="n"/>
      <c r="H285" s="9" t="n"/>
      <c r="I285" s="9" t="n"/>
      <c r="J285" s="8" t="n"/>
      <c r="K285" s="9" t="n"/>
      <c r="L285" s="12">
        <f>IF(H285="","",ROUND((IF(I285="",H285,(H285+I285)/2)+K285)/IF(J285="на руки",0.87,1),0))</f>
        <v/>
      </c>
      <c r="M285" s="8" t="n"/>
      <c r="N285" s="10">
        <f>IF(B285="","",IF(TODAY()-B285&gt;92,"старше 3 мес.","ок"))</f>
        <v/>
      </c>
      <c r="O285" s="8" t="n"/>
    </row>
    <row r="286">
      <c r="A286" s="10">
        <f>IF(C286="","",ROW()-1)</f>
        <v/>
      </c>
      <c r="B286" s="13" t="n"/>
      <c r="C286" s="8" t="n"/>
      <c r="D286" s="10">
        <f>IF(C286="","",IFERROR(VLOOKUP(C286,Должности!$A$2:$B$21,2,FALSE),"нет такого кода"))</f>
        <v/>
      </c>
      <c r="E286" s="8" t="n"/>
      <c r="F286" s="8" t="n"/>
      <c r="G286" s="8" t="n"/>
      <c r="H286" s="9" t="n"/>
      <c r="I286" s="9" t="n"/>
      <c r="J286" s="8" t="n"/>
      <c r="K286" s="9" t="n"/>
      <c r="L286" s="12">
        <f>IF(H286="","",ROUND((IF(I286="",H286,(H286+I286)/2)+K286)/IF(J286="на руки",0.87,1),0))</f>
        <v/>
      </c>
      <c r="M286" s="8" t="n"/>
      <c r="N286" s="10">
        <f>IF(B286="","",IF(TODAY()-B286&gt;92,"старше 3 мес.","ок"))</f>
        <v/>
      </c>
      <c r="O286" s="8" t="n"/>
    </row>
    <row r="287">
      <c r="A287" s="10">
        <f>IF(C287="","",ROW()-1)</f>
        <v/>
      </c>
      <c r="B287" s="13" t="n"/>
      <c r="C287" s="8" t="n"/>
      <c r="D287" s="10">
        <f>IF(C287="","",IFERROR(VLOOKUP(C287,Должности!$A$2:$B$21,2,FALSE),"нет такого кода"))</f>
        <v/>
      </c>
      <c r="E287" s="8" t="n"/>
      <c r="F287" s="8" t="n"/>
      <c r="G287" s="8" t="n"/>
      <c r="H287" s="9" t="n"/>
      <c r="I287" s="9" t="n"/>
      <c r="J287" s="8" t="n"/>
      <c r="K287" s="9" t="n"/>
      <c r="L287" s="12">
        <f>IF(H287="","",ROUND((IF(I287="",H287,(H287+I287)/2)+K287)/IF(J287="на руки",0.87,1),0))</f>
        <v/>
      </c>
      <c r="M287" s="8" t="n"/>
      <c r="N287" s="10">
        <f>IF(B287="","",IF(TODAY()-B287&gt;92,"старше 3 мес.","ок"))</f>
        <v/>
      </c>
      <c r="O287" s="8" t="n"/>
    </row>
    <row r="288">
      <c r="A288" s="10">
        <f>IF(C288="","",ROW()-1)</f>
        <v/>
      </c>
      <c r="B288" s="13" t="n"/>
      <c r="C288" s="8" t="n"/>
      <c r="D288" s="10">
        <f>IF(C288="","",IFERROR(VLOOKUP(C288,Должности!$A$2:$B$21,2,FALSE),"нет такого кода"))</f>
        <v/>
      </c>
      <c r="E288" s="8" t="n"/>
      <c r="F288" s="8" t="n"/>
      <c r="G288" s="8" t="n"/>
      <c r="H288" s="9" t="n"/>
      <c r="I288" s="9" t="n"/>
      <c r="J288" s="8" t="n"/>
      <c r="K288" s="9" t="n"/>
      <c r="L288" s="12">
        <f>IF(H288="","",ROUND((IF(I288="",H288,(H288+I288)/2)+K288)/IF(J288="на руки",0.87,1),0))</f>
        <v/>
      </c>
      <c r="M288" s="8" t="n"/>
      <c r="N288" s="10">
        <f>IF(B288="","",IF(TODAY()-B288&gt;92,"старше 3 мес.","ок"))</f>
        <v/>
      </c>
      <c r="O288" s="8" t="n"/>
    </row>
    <row r="289">
      <c r="A289" s="10">
        <f>IF(C289="","",ROW()-1)</f>
        <v/>
      </c>
      <c r="B289" s="13" t="n"/>
      <c r="C289" s="8" t="n"/>
      <c r="D289" s="10">
        <f>IF(C289="","",IFERROR(VLOOKUP(C289,Должности!$A$2:$B$21,2,FALSE),"нет такого кода"))</f>
        <v/>
      </c>
      <c r="E289" s="8" t="n"/>
      <c r="F289" s="8" t="n"/>
      <c r="G289" s="8" t="n"/>
      <c r="H289" s="9" t="n"/>
      <c r="I289" s="9" t="n"/>
      <c r="J289" s="8" t="n"/>
      <c r="K289" s="9" t="n"/>
      <c r="L289" s="12">
        <f>IF(H289="","",ROUND((IF(I289="",H289,(H289+I289)/2)+K289)/IF(J289="на руки",0.87,1),0))</f>
        <v/>
      </c>
      <c r="M289" s="8" t="n"/>
      <c r="N289" s="10">
        <f>IF(B289="","",IF(TODAY()-B289&gt;92,"старше 3 мес.","ок"))</f>
        <v/>
      </c>
      <c r="O289" s="8" t="n"/>
    </row>
    <row r="290">
      <c r="A290" s="10">
        <f>IF(C290="","",ROW()-1)</f>
        <v/>
      </c>
      <c r="B290" s="13" t="n"/>
      <c r="C290" s="8" t="n"/>
      <c r="D290" s="10">
        <f>IF(C290="","",IFERROR(VLOOKUP(C290,Должности!$A$2:$B$21,2,FALSE),"нет такого кода"))</f>
        <v/>
      </c>
      <c r="E290" s="8" t="n"/>
      <c r="F290" s="8" t="n"/>
      <c r="G290" s="8" t="n"/>
      <c r="H290" s="9" t="n"/>
      <c r="I290" s="9" t="n"/>
      <c r="J290" s="8" t="n"/>
      <c r="K290" s="9" t="n"/>
      <c r="L290" s="12">
        <f>IF(H290="","",ROUND((IF(I290="",H290,(H290+I290)/2)+K290)/IF(J290="на руки",0.87,1),0))</f>
        <v/>
      </c>
      <c r="M290" s="8" t="n"/>
      <c r="N290" s="10">
        <f>IF(B290="","",IF(TODAY()-B290&gt;92,"старше 3 мес.","ок"))</f>
        <v/>
      </c>
      <c r="O290" s="8" t="n"/>
    </row>
    <row r="291">
      <c r="A291" s="10">
        <f>IF(C291="","",ROW()-1)</f>
        <v/>
      </c>
      <c r="B291" s="13" t="n"/>
      <c r="C291" s="8" t="n"/>
      <c r="D291" s="10">
        <f>IF(C291="","",IFERROR(VLOOKUP(C291,Должности!$A$2:$B$21,2,FALSE),"нет такого кода"))</f>
        <v/>
      </c>
      <c r="E291" s="8" t="n"/>
      <c r="F291" s="8" t="n"/>
      <c r="G291" s="8" t="n"/>
      <c r="H291" s="9" t="n"/>
      <c r="I291" s="9" t="n"/>
      <c r="J291" s="8" t="n"/>
      <c r="K291" s="9" t="n"/>
      <c r="L291" s="12">
        <f>IF(H291="","",ROUND((IF(I291="",H291,(H291+I291)/2)+K291)/IF(J291="на руки",0.87,1),0))</f>
        <v/>
      </c>
      <c r="M291" s="8" t="n"/>
      <c r="N291" s="10">
        <f>IF(B291="","",IF(TODAY()-B291&gt;92,"старше 3 мес.","ок"))</f>
        <v/>
      </c>
      <c r="O291" s="8" t="n"/>
    </row>
    <row r="292">
      <c r="A292" s="10">
        <f>IF(C292="","",ROW()-1)</f>
        <v/>
      </c>
      <c r="B292" s="13" t="n"/>
      <c r="C292" s="8" t="n"/>
      <c r="D292" s="10">
        <f>IF(C292="","",IFERROR(VLOOKUP(C292,Должности!$A$2:$B$21,2,FALSE),"нет такого кода"))</f>
        <v/>
      </c>
      <c r="E292" s="8" t="n"/>
      <c r="F292" s="8" t="n"/>
      <c r="G292" s="8" t="n"/>
      <c r="H292" s="9" t="n"/>
      <c r="I292" s="9" t="n"/>
      <c r="J292" s="8" t="n"/>
      <c r="K292" s="9" t="n"/>
      <c r="L292" s="12">
        <f>IF(H292="","",ROUND((IF(I292="",H292,(H292+I292)/2)+K292)/IF(J292="на руки",0.87,1),0))</f>
        <v/>
      </c>
      <c r="M292" s="8" t="n"/>
      <c r="N292" s="10">
        <f>IF(B292="","",IF(TODAY()-B292&gt;92,"старше 3 мес.","ок"))</f>
        <v/>
      </c>
      <c r="O292" s="8" t="n"/>
    </row>
    <row r="293">
      <c r="A293" s="10">
        <f>IF(C293="","",ROW()-1)</f>
        <v/>
      </c>
      <c r="B293" s="13" t="n"/>
      <c r="C293" s="8" t="n"/>
      <c r="D293" s="10">
        <f>IF(C293="","",IFERROR(VLOOKUP(C293,Должности!$A$2:$B$21,2,FALSE),"нет такого кода"))</f>
        <v/>
      </c>
      <c r="E293" s="8" t="n"/>
      <c r="F293" s="8" t="n"/>
      <c r="G293" s="8" t="n"/>
      <c r="H293" s="9" t="n"/>
      <c r="I293" s="9" t="n"/>
      <c r="J293" s="8" t="n"/>
      <c r="K293" s="9" t="n"/>
      <c r="L293" s="12">
        <f>IF(H293="","",ROUND((IF(I293="",H293,(H293+I293)/2)+K293)/IF(J293="на руки",0.87,1),0))</f>
        <v/>
      </c>
      <c r="M293" s="8" t="n"/>
      <c r="N293" s="10">
        <f>IF(B293="","",IF(TODAY()-B293&gt;92,"старше 3 мес.","ок"))</f>
        <v/>
      </c>
      <c r="O293" s="8" t="n"/>
    </row>
    <row r="294">
      <c r="A294" s="10">
        <f>IF(C294="","",ROW()-1)</f>
        <v/>
      </c>
      <c r="B294" s="13" t="n"/>
      <c r="C294" s="8" t="n"/>
      <c r="D294" s="10">
        <f>IF(C294="","",IFERROR(VLOOKUP(C294,Должности!$A$2:$B$21,2,FALSE),"нет такого кода"))</f>
        <v/>
      </c>
      <c r="E294" s="8" t="n"/>
      <c r="F294" s="8" t="n"/>
      <c r="G294" s="8" t="n"/>
      <c r="H294" s="9" t="n"/>
      <c r="I294" s="9" t="n"/>
      <c r="J294" s="8" t="n"/>
      <c r="K294" s="9" t="n"/>
      <c r="L294" s="12">
        <f>IF(H294="","",ROUND((IF(I294="",H294,(H294+I294)/2)+K294)/IF(J294="на руки",0.87,1),0))</f>
        <v/>
      </c>
      <c r="M294" s="8" t="n"/>
      <c r="N294" s="10">
        <f>IF(B294="","",IF(TODAY()-B294&gt;92,"старше 3 мес.","ок"))</f>
        <v/>
      </c>
      <c r="O294" s="8" t="n"/>
    </row>
    <row r="295">
      <c r="A295" s="10">
        <f>IF(C295="","",ROW()-1)</f>
        <v/>
      </c>
      <c r="B295" s="13" t="n"/>
      <c r="C295" s="8" t="n"/>
      <c r="D295" s="10">
        <f>IF(C295="","",IFERROR(VLOOKUP(C295,Должности!$A$2:$B$21,2,FALSE),"нет такого кода"))</f>
        <v/>
      </c>
      <c r="E295" s="8" t="n"/>
      <c r="F295" s="8" t="n"/>
      <c r="G295" s="8" t="n"/>
      <c r="H295" s="9" t="n"/>
      <c r="I295" s="9" t="n"/>
      <c r="J295" s="8" t="n"/>
      <c r="K295" s="9" t="n"/>
      <c r="L295" s="12">
        <f>IF(H295="","",ROUND((IF(I295="",H295,(H295+I295)/2)+K295)/IF(J295="на руки",0.87,1),0))</f>
        <v/>
      </c>
      <c r="M295" s="8" t="n"/>
      <c r="N295" s="10">
        <f>IF(B295="","",IF(TODAY()-B295&gt;92,"старше 3 мес.","ок"))</f>
        <v/>
      </c>
      <c r="O295" s="8" t="n"/>
    </row>
    <row r="296">
      <c r="A296" s="10">
        <f>IF(C296="","",ROW()-1)</f>
        <v/>
      </c>
      <c r="B296" s="13" t="n"/>
      <c r="C296" s="8" t="n"/>
      <c r="D296" s="10">
        <f>IF(C296="","",IFERROR(VLOOKUP(C296,Должности!$A$2:$B$21,2,FALSE),"нет такого кода"))</f>
        <v/>
      </c>
      <c r="E296" s="8" t="n"/>
      <c r="F296" s="8" t="n"/>
      <c r="G296" s="8" t="n"/>
      <c r="H296" s="9" t="n"/>
      <c r="I296" s="9" t="n"/>
      <c r="J296" s="8" t="n"/>
      <c r="K296" s="9" t="n"/>
      <c r="L296" s="12">
        <f>IF(H296="","",ROUND((IF(I296="",H296,(H296+I296)/2)+K296)/IF(J296="на руки",0.87,1),0))</f>
        <v/>
      </c>
      <c r="M296" s="8" t="n"/>
      <c r="N296" s="10">
        <f>IF(B296="","",IF(TODAY()-B296&gt;92,"старше 3 мес.","ок"))</f>
        <v/>
      </c>
      <c r="O296" s="8" t="n"/>
    </row>
    <row r="297">
      <c r="A297" s="10">
        <f>IF(C297="","",ROW()-1)</f>
        <v/>
      </c>
      <c r="B297" s="13" t="n"/>
      <c r="C297" s="8" t="n"/>
      <c r="D297" s="10">
        <f>IF(C297="","",IFERROR(VLOOKUP(C297,Должности!$A$2:$B$21,2,FALSE),"нет такого кода"))</f>
        <v/>
      </c>
      <c r="E297" s="8" t="n"/>
      <c r="F297" s="8" t="n"/>
      <c r="G297" s="8" t="n"/>
      <c r="H297" s="9" t="n"/>
      <c r="I297" s="9" t="n"/>
      <c r="J297" s="8" t="n"/>
      <c r="K297" s="9" t="n"/>
      <c r="L297" s="12">
        <f>IF(H297="","",ROUND((IF(I297="",H297,(H297+I297)/2)+K297)/IF(J297="на руки",0.87,1),0))</f>
        <v/>
      </c>
      <c r="M297" s="8" t="n"/>
      <c r="N297" s="10">
        <f>IF(B297="","",IF(TODAY()-B297&gt;92,"старше 3 мес.","ок"))</f>
        <v/>
      </c>
      <c r="O297" s="8" t="n"/>
    </row>
    <row r="298">
      <c r="A298" s="10">
        <f>IF(C298="","",ROW()-1)</f>
        <v/>
      </c>
      <c r="B298" s="13" t="n"/>
      <c r="C298" s="8" t="n"/>
      <c r="D298" s="10">
        <f>IF(C298="","",IFERROR(VLOOKUP(C298,Должности!$A$2:$B$21,2,FALSE),"нет такого кода"))</f>
        <v/>
      </c>
      <c r="E298" s="8" t="n"/>
      <c r="F298" s="8" t="n"/>
      <c r="G298" s="8" t="n"/>
      <c r="H298" s="9" t="n"/>
      <c r="I298" s="9" t="n"/>
      <c r="J298" s="8" t="n"/>
      <c r="K298" s="9" t="n"/>
      <c r="L298" s="12">
        <f>IF(H298="","",ROUND((IF(I298="",H298,(H298+I298)/2)+K298)/IF(J298="на руки",0.87,1),0))</f>
        <v/>
      </c>
      <c r="M298" s="8" t="n"/>
      <c r="N298" s="10">
        <f>IF(B298="","",IF(TODAY()-B298&gt;92,"старше 3 мес.","ок"))</f>
        <v/>
      </c>
      <c r="O298" s="8" t="n"/>
    </row>
    <row r="299">
      <c r="A299" s="10">
        <f>IF(C299="","",ROW()-1)</f>
        <v/>
      </c>
      <c r="B299" s="13" t="n"/>
      <c r="C299" s="8" t="n"/>
      <c r="D299" s="10">
        <f>IF(C299="","",IFERROR(VLOOKUP(C299,Должности!$A$2:$B$21,2,FALSE),"нет такого кода"))</f>
        <v/>
      </c>
      <c r="E299" s="8" t="n"/>
      <c r="F299" s="8" t="n"/>
      <c r="G299" s="8" t="n"/>
      <c r="H299" s="9" t="n"/>
      <c r="I299" s="9" t="n"/>
      <c r="J299" s="8" t="n"/>
      <c r="K299" s="9" t="n"/>
      <c r="L299" s="12">
        <f>IF(H299="","",ROUND((IF(I299="",H299,(H299+I299)/2)+K299)/IF(J299="на руки",0.87,1),0))</f>
        <v/>
      </c>
      <c r="M299" s="8" t="n"/>
      <c r="N299" s="10">
        <f>IF(B299="","",IF(TODAY()-B299&gt;92,"старше 3 мес.","ок"))</f>
        <v/>
      </c>
      <c r="O299" s="8" t="n"/>
    </row>
    <row r="300">
      <c r="A300" s="10">
        <f>IF(C300="","",ROW()-1)</f>
        <v/>
      </c>
      <c r="B300" s="13" t="n"/>
      <c r="C300" s="8" t="n"/>
      <c r="D300" s="10">
        <f>IF(C300="","",IFERROR(VLOOKUP(C300,Должности!$A$2:$B$21,2,FALSE),"нет такого кода"))</f>
        <v/>
      </c>
      <c r="E300" s="8" t="n"/>
      <c r="F300" s="8" t="n"/>
      <c r="G300" s="8" t="n"/>
      <c r="H300" s="9" t="n"/>
      <c r="I300" s="9" t="n"/>
      <c r="J300" s="8" t="n"/>
      <c r="K300" s="9" t="n"/>
      <c r="L300" s="12">
        <f>IF(H300="","",ROUND((IF(I300="",H300,(H300+I300)/2)+K300)/IF(J300="на руки",0.87,1),0))</f>
        <v/>
      </c>
      <c r="M300" s="8" t="n"/>
      <c r="N300" s="10">
        <f>IF(B300="","",IF(TODAY()-B300&gt;92,"старше 3 мес.","ок"))</f>
        <v/>
      </c>
      <c r="O300" s="8" t="n"/>
    </row>
    <row r="301">
      <c r="A301" s="10">
        <f>IF(C301="","",ROW()-1)</f>
        <v/>
      </c>
      <c r="B301" s="13" t="n"/>
      <c r="C301" s="8" t="n"/>
      <c r="D301" s="10">
        <f>IF(C301="","",IFERROR(VLOOKUP(C301,Должности!$A$2:$B$21,2,FALSE),"нет такого кода"))</f>
        <v/>
      </c>
      <c r="E301" s="8" t="n"/>
      <c r="F301" s="8" t="n"/>
      <c r="G301" s="8" t="n"/>
      <c r="H301" s="9" t="n"/>
      <c r="I301" s="9" t="n"/>
      <c r="J301" s="8" t="n"/>
      <c r="K301" s="9" t="n"/>
      <c r="L301" s="12">
        <f>IF(H301="","",ROUND((IF(I301="",H301,(H301+I301)/2)+K301)/IF(J301="на руки",0.87,1),0))</f>
        <v/>
      </c>
      <c r="M301" s="8" t="n"/>
      <c r="N301" s="10">
        <f>IF(B301="","",IF(TODAY()-B301&gt;92,"старше 3 мес.","ок"))</f>
        <v/>
      </c>
      <c r="O301" s="8" t="n"/>
    </row>
    <row r="302">
      <c r="A302" s="10">
        <f>IF(C302="","",ROW()-1)</f>
        <v/>
      </c>
      <c r="B302" s="13" t="n"/>
      <c r="C302" s="8" t="n"/>
      <c r="D302" s="10">
        <f>IF(C302="","",IFERROR(VLOOKUP(C302,Должности!$A$2:$B$21,2,FALSE),"нет такого кода"))</f>
        <v/>
      </c>
      <c r="E302" s="8" t="n"/>
      <c r="F302" s="8" t="n"/>
      <c r="G302" s="8" t="n"/>
      <c r="H302" s="9" t="n"/>
      <c r="I302" s="9" t="n"/>
      <c r="J302" s="8" t="n"/>
      <c r="K302" s="9" t="n"/>
      <c r="L302" s="12">
        <f>IF(H302="","",ROUND((IF(I302="",H302,(H302+I302)/2)+K302)/IF(J302="на руки",0.87,1),0))</f>
        <v/>
      </c>
      <c r="M302" s="8" t="n"/>
      <c r="N302" s="10">
        <f>IF(B302="","",IF(TODAY()-B302&gt;92,"старше 3 мес.","ок"))</f>
        <v/>
      </c>
      <c r="O302" s="8" t="n"/>
    </row>
    <row r="303">
      <c r="A303" s="10">
        <f>IF(C303="","",ROW()-1)</f>
        <v/>
      </c>
      <c r="B303" s="13" t="n"/>
      <c r="C303" s="8" t="n"/>
      <c r="D303" s="10">
        <f>IF(C303="","",IFERROR(VLOOKUP(C303,Должности!$A$2:$B$21,2,FALSE),"нет такого кода"))</f>
        <v/>
      </c>
      <c r="E303" s="8" t="n"/>
      <c r="F303" s="8" t="n"/>
      <c r="G303" s="8" t="n"/>
      <c r="H303" s="9" t="n"/>
      <c r="I303" s="9" t="n"/>
      <c r="J303" s="8" t="n"/>
      <c r="K303" s="9" t="n"/>
      <c r="L303" s="12">
        <f>IF(H303="","",ROUND((IF(I303="",H303,(H303+I303)/2)+K303)/IF(J303="на руки",0.87,1),0))</f>
        <v/>
      </c>
      <c r="M303" s="8" t="n"/>
      <c r="N303" s="10">
        <f>IF(B303="","",IF(TODAY()-B303&gt;92,"старше 3 мес.","ок"))</f>
        <v/>
      </c>
      <c r="O303" s="8" t="n"/>
    </row>
    <row r="304">
      <c r="A304" s="10">
        <f>IF(C304="","",ROW()-1)</f>
        <v/>
      </c>
      <c r="B304" s="13" t="n"/>
      <c r="C304" s="8" t="n"/>
      <c r="D304" s="10">
        <f>IF(C304="","",IFERROR(VLOOKUP(C304,Должности!$A$2:$B$21,2,FALSE),"нет такого кода"))</f>
        <v/>
      </c>
      <c r="E304" s="8" t="n"/>
      <c r="F304" s="8" t="n"/>
      <c r="G304" s="8" t="n"/>
      <c r="H304" s="9" t="n"/>
      <c r="I304" s="9" t="n"/>
      <c r="J304" s="8" t="n"/>
      <c r="K304" s="9" t="n"/>
      <c r="L304" s="12">
        <f>IF(H304="","",ROUND((IF(I304="",H304,(H304+I304)/2)+K304)/IF(J304="на руки",0.87,1),0))</f>
        <v/>
      </c>
      <c r="M304" s="8" t="n"/>
      <c r="N304" s="10">
        <f>IF(B304="","",IF(TODAY()-B304&gt;92,"старше 3 мес.","ок"))</f>
        <v/>
      </c>
      <c r="O304" s="8" t="n"/>
    </row>
    <row r="305">
      <c r="A305" s="10">
        <f>IF(C305="","",ROW()-1)</f>
        <v/>
      </c>
      <c r="B305" s="13" t="n"/>
      <c r="C305" s="8" t="n"/>
      <c r="D305" s="10">
        <f>IF(C305="","",IFERROR(VLOOKUP(C305,Должности!$A$2:$B$21,2,FALSE),"нет такого кода"))</f>
        <v/>
      </c>
      <c r="E305" s="8" t="n"/>
      <c r="F305" s="8" t="n"/>
      <c r="G305" s="8" t="n"/>
      <c r="H305" s="9" t="n"/>
      <c r="I305" s="9" t="n"/>
      <c r="J305" s="8" t="n"/>
      <c r="K305" s="9" t="n"/>
      <c r="L305" s="12">
        <f>IF(H305="","",ROUND((IF(I305="",H305,(H305+I305)/2)+K305)/IF(J305="на руки",0.87,1),0))</f>
        <v/>
      </c>
      <c r="M305" s="8" t="n"/>
      <c r="N305" s="10">
        <f>IF(B305="","",IF(TODAY()-B305&gt;92,"старше 3 мес.","ок"))</f>
        <v/>
      </c>
      <c r="O305" s="8" t="n"/>
    </row>
    <row r="306">
      <c r="A306" s="10">
        <f>IF(C306="","",ROW()-1)</f>
        <v/>
      </c>
      <c r="B306" s="13" t="n"/>
      <c r="C306" s="8" t="n"/>
      <c r="D306" s="10">
        <f>IF(C306="","",IFERROR(VLOOKUP(C306,Должности!$A$2:$B$21,2,FALSE),"нет такого кода"))</f>
        <v/>
      </c>
      <c r="E306" s="8" t="n"/>
      <c r="F306" s="8" t="n"/>
      <c r="G306" s="8" t="n"/>
      <c r="H306" s="9" t="n"/>
      <c r="I306" s="9" t="n"/>
      <c r="J306" s="8" t="n"/>
      <c r="K306" s="9" t="n"/>
      <c r="L306" s="12">
        <f>IF(H306="","",ROUND((IF(I306="",H306,(H306+I306)/2)+K306)/IF(J306="на руки",0.87,1),0))</f>
        <v/>
      </c>
      <c r="M306" s="8" t="n"/>
      <c r="N306" s="10">
        <f>IF(B306="","",IF(TODAY()-B306&gt;92,"старше 3 мес.","ок"))</f>
        <v/>
      </c>
      <c r="O306" s="8" t="n"/>
    </row>
    <row r="307">
      <c r="A307" s="10">
        <f>IF(C307="","",ROW()-1)</f>
        <v/>
      </c>
      <c r="B307" s="13" t="n"/>
      <c r="C307" s="8" t="n"/>
      <c r="D307" s="10">
        <f>IF(C307="","",IFERROR(VLOOKUP(C307,Должности!$A$2:$B$21,2,FALSE),"нет такого кода"))</f>
        <v/>
      </c>
      <c r="E307" s="8" t="n"/>
      <c r="F307" s="8" t="n"/>
      <c r="G307" s="8" t="n"/>
      <c r="H307" s="9" t="n"/>
      <c r="I307" s="9" t="n"/>
      <c r="J307" s="8" t="n"/>
      <c r="K307" s="9" t="n"/>
      <c r="L307" s="12">
        <f>IF(H307="","",ROUND((IF(I307="",H307,(H307+I307)/2)+K307)/IF(J307="на руки",0.87,1),0))</f>
        <v/>
      </c>
      <c r="M307" s="8" t="n"/>
      <c r="N307" s="10">
        <f>IF(B307="","",IF(TODAY()-B307&gt;92,"старше 3 мес.","ок"))</f>
        <v/>
      </c>
      <c r="O307" s="8" t="n"/>
    </row>
    <row r="308">
      <c r="A308" s="10">
        <f>IF(C308="","",ROW()-1)</f>
        <v/>
      </c>
      <c r="B308" s="13" t="n"/>
      <c r="C308" s="8" t="n"/>
      <c r="D308" s="10">
        <f>IF(C308="","",IFERROR(VLOOKUP(C308,Должности!$A$2:$B$21,2,FALSE),"нет такого кода"))</f>
        <v/>
      </c>
      <c r="E308" s="8" t="n"/>
      <c r="F308" s="8" t="n"/>
      <c r="G308" s="8" t="n"/>
      <c r="H308" s="9" t="n"/>
      <c r="I308" s="9" t="n"/>
      <c r="J308" s="8" t="n"/>
      <c r="K308" s="9" t="n"/>
      <c r="L308" s="12">
        <f>IF(H308="","",ROUND((IF(I308="",H308,(H308+I308)/2)+K308)/IF(J308="на руки",0.87,1),0))</f>
        <v/>
      </c>
      <c r="M308" s="8" t="n"/>
      <c r="N308" s="10">
        <f>IF(B308="","",IF(TODAY()-B308&gt;92,"старше 3 мес.","ок"))</f>
        <v/>
      </c>
      <c r="O308" s="8" t="n"/>
    </row>
    <row r="309">
      <c r="A309" s="10">
        <f>IF(C309="","",ROW()-1)</f>
        <v/>
      </c>
      <c r="B309" s="13" t="n"/>
      <c r="C309" s="8" t="n"/>
      <c r="D309" s="10">
        <f>IF(C309="","",IFERROR(VLOOKUP(C309,Должности!$A$2:$B$21,2,FALSE),"нет такого кода"))</f>
        <v/>
      </c>
      <c r="E309" s="8" t="n"/>
      <c r="F309" s="8" t="n"/>
      <c r="G309" s="8" t="n"/>
      <c r="H309" s="9" t="n"/>
      <c r="I309" s="9" t="n"/>
      <c r="J309" s="8" t="n"/>
      <c r="K309" s="9" t="n"/>
      <c r="L309" s="12">
        <f>IF(H309="","",ROUND((IF(I309="",H309,(H309+I309)/2)+K309)/IF(J309="на руки",0.87,1),0))</f>
        <v/>
      </c>
      <c r="M309" s="8" t="n"/>
      <c r="N309" s="10">
        <f>IF(B309="","",IF(TODAY()-B309&gt;92,"старше 3 мес.","ок"))</f>
        <v/>
      </c>
      <c r="O309" s="8" t="n"/>
    </row>
    <row r="310">
      <c r="A310" s="10">
        <f>IF(C310="","",ROW()-1)</f>
        <v/>
      </c>
      <c r="B310" s="13" t="n"/>
      <c r="C310" s="8" t="n"/>
      <c r="D310" s="10">
        <f>IF(C310="","",IFERROR(VLOOKUP(C310,Должности!$A$2:$B$21,2,FALSE),"нет такого кода"))</f>
        <v/>
      </c>
      <c r="E310" s="8" t="n"/>
      <c r="F310" s="8" t="n"/>
      <c r="G310" s="8" t="n"/>
      <c r="H310" s="9" t="n"/>
      <c r="I310" s="9" t="n"/>
      <c r="J310" s="8" t="n"/>
      <c r="K310" s="9" t="n"/>
      <c r="L310" s="12">
        <f>IF(H310="","",ROUND((IF(I310="",H310,(H310+I310)/2)+K310)/IF(J310="на руки",0.87,1),0))</f>
        <v/>
      </c>
      <c r="M310" s="8" t="n"/>
      <c r="N310" s="10">
        <f>IF(B310="","",IF(TODAY()-B310&gt;92,"старше 3 мес.","ок"))</f>
        <v/>
      </c>
      <c r="O310" s="8" t="n"/>
    </row>
    <row r="311">
      <c r="A311" s="10">
        <f>IF(C311="","",ROW()-1)</f>
        <v/>
      </c>
      <c r="B311" s="13" t="n"/>
      <c r="C311" s="8" t="n"/>
      <c r="D311" s="10">
        <f>IF(C311="","",IFERROR(VLOOKUP(C311,Должности!$A$2:$B$21,2,FALSE),"нет такого кода"))</f>
        <v/>
      </c>
      <c r="E311" s="8" t="n"/>
      <c r="F311" s="8" t="n"/>
      <c r="G311" s="8" t="n"/>
      <c r="H311" s="9" t="n"/>
      <c r="I311" s="9" t="n"/>
      <c r="J311" s="8" t="n"/>
      <c r="K311" s="9" t="n"/>
      <c r="L311" s="12">
        <f>IF(H311="","",ROUND((IF(I311="",H311,(H311+I311)/2)+K311)/IF(J311="на руки",0.87,1),0))</f>
        <v/>
      </c>
      <c r="M311" s="8" t="n"/>
      <c r="N311" s="10">
        <f>IF(B311="","",IF(TODAY()-B311&gt;92,"старше 3 мес.","ок"))</f>
        <v/>
      </c>
      <c r="O311" s="8" t="n"/>
    </row>
    <row r="312">
      <c r="A312" s="10">
        <f>IF(C312="","",ROW()-1)</f>
        <v/>
      </c>
      <c r="B312" s="13" t="n"/>
      <c r="C312" s="8" t="n"/>
      <c r="D312" s="10">
        <f>IF(C312="","",IFERROR(VLOOKUP(C312,Должности!$A$2:$B$21,2,FALSE),"нет такого кода"))</f>
        <v/>
      </c>
      <c r="E312" s="8" t="n"/>
      <c r="F312" s="8" t="n"/>
      <c r="G312" s="8" t="n"/>
      <c r="H312" s="9" t="n"/>
      <c r="I312" s="9" t="n"/>
      <c r="J312" s="8" t="n"/>
      <c r="K312" s="9" t="n"/>
      <c r="L312" s="12">
        <f>IF(H312="","",ROUND((IF(I312="",H312,(H312+I312)/2)+K312)/IF(J312="на руки",0.87,1),0))</f>
        <v/>
      </c>
      <c r="M312" s="8" t="n"/>
      <c r="N312" s="10">
        <f>IF(B312="","",IF(TODAY()-B312&gt;92,"старше 3 мес.","ок"))</f>
        <v/>
      </c>
      <c r="O312" s="8" t="n"/>
    </row>
    <row r="313">
      <c r="A313" s="10">
        <f>IF(C313="","",ROW()-1)</f>
        <v/>
      </c>
      <c r="B313" s="13" t="n"/>
      <c r="C313" s="8" t="n"/>
      <c r="D313" s="10">
        <f>IF(C313="","",IFERROR(VLOOKUP(C313,Должности!$A$2:$B$21,2,FALSE),"нет такого кода"))</f>
        <v/>
      </c>
      <c r="E313" s="8" t="n"/>
      <c r="F313" s="8" t="n"/>
      <c r="G313" s="8" t="n"/>
      <c r="H313" s="9" t="n"/>
      <c r="I313" s="9" t="n"/>
      <c r="J313" s="8" t="n"/>
      <c r="K313" s="9" t="n"/>
      <c r="L313" s="12">
        <f>IF(H313="","",ROUND((IF(I313="",H313,(H313+I313)/2)+K313)/IF(J313="на руки",0.87,1),0))</f>
        <v/>
      </c>
      <c r="M313" s="8" t="n"/>
      <c r="N313" s="10">
        <f>IF(B313="","",IF(TODAY()-B313&gt;92,"старше 3 мес.","ок"))</f>
        <v/>
      </c>
      <c r="O313" s="8" t="n"/>
    </row>
    <row r="314">
      <c r="A314" s="10">
        <f>IF(C314="","",ROW()-1)</f>
        <v/>
      </c>
      <c r="B314" s="13" t="n"/>
      <c r="C314" s="8" t="n"/>
      <c r="D314" s="10">
        <f>IF(C314="","",IFERROR(VLOOKUP(C314,Должности!$A$2:$B$21,2,FALSE),"нет такого кода"))</f>
        <v/>
      </c>
      <c r="E314" s="8" t="n"/>
      <c r="F314" s="8" t="n"/>
      <c r="G314" s="8" t="n"/>
      <c r="H314" s="9" t="n"/>
      <c r="I314" s="9" t="n"/>
      <c r="J314" s="8" t="n"/>
      <c r="K314" s="9" t="n"/>
      <c r="L314" s="12">
        <f>IF(H314="","",ROUND((IF(I314="",H314,(H314+I314)/2)+K314)/IF(J314="на руки",0.87,1),0))</f>
        <v/>
      </c>
      <c r="M314" s="8" t="n"/>
      <c r="N314" s="10">
        <f>IF(B314="","",IF(TODAY()-B314&gt;92,"старше 3 мес.","ок"))</f>
        <v/>
      </c>
      <c r="O314" s="8" t="n"/>
    </row>
    <row r="315">
      <c r="A315" s="10">
        <f>IF(C315="","",ROW()-1)</f>
        <v/>
      </c>
      <c r="B315" s="13" t="n"/>
      <c r="C315" s="8" t="n"/>
      <c r="D315" s="10">
        <f>IF(C315="","",IFERROR(VLOOKUP(C315,Должности!$A$2:$B$21,2,FALSE),"нет такого кода"))</f>
        <v/>
      </c>
      <c r="E315" s="8" t="n"/>
      <c r="F315" s="8" t="n"/>
      <c r="G315" s="8" t="n"/>
      <c r="H315" s="9" t="n"/>
      <c r="I315" s="9" t="n"/>
      <c r="J315" s="8" t="n"/>
      <c r="K315" s="9" t="n"/>
      <c r="L315" s="12">
        <f>IF(H315="","",ROUND((IF(I315="",H315,(H315+I315)/2)+K315)/IF(J315="на руки",0.87,1),0))</f>
        <v/>
      </c>
      <c r="M315" s="8" t="n"/>
      <c r="N315" s="10">
        <f>IF(B315="","",IF(TODAY()-B315&gt;92,"старше 3 мес.","ок"))</f>
        <v/>
      </c>
      <c r="O315" s="8" t="n"/>
    </row>
    <row r="316">
      <c r="A316" s="10">
        <f>IF(C316="","",ROW()-1)</f>
        <v/>
      </c>
      <c r="B316" s="13" t="n"/>
      <c r="C316" s="8" t="n"/>
      <c r="D316" s="10">
        <f>IF(C316="","",IFERROR(VLOOKUP(C316,Должности!$A$2:$B$21,2,FALSE),"нет такого кода"))</f>
        <v/>
      </c>
      <c r="E316" s="8" t="n"/>
      <c r="F316" s="8" t="n"/>
      <c r="G316" s="8" t="n"/>
      <c r="H316" s="9" t="n"/>
      <c r="I316" s="9" t="n"/>
      <c r="J316" s="8" t="n"/>
      <c r="K316" s="9" t="n"/>
      <c r="L316" s="12">
        <f>IF(H316="","",ROUND((IF(I316="",H316,(H316+I316)/2)+K316)/IF(J316="на руки",0.87,1),0))</f>
        <v/>
      </c>
      <c r="M316" s="8" t="n"/>
      <c r="N316" s="10">
        <f>IF(B316="","",IF(TODAY()-B316&gt;92,"старше 3 мес.","ок"))</f>
        <v/>
      </c>
      <c r="O316" s="8" t="n"/>
    </row>
    <row r="317">
      <c r="A317" s="10">
        <f>IF(C317="","",ROW()-1)</f>
        <v/>
      </c>
      <c r="B317" s="13" t="n"/>
      <c r="C317" s="8" t="n"/>
      <c r="D317" s="10">
        <f>IF(C317="","",IFERROR(VLOOKUP(C317,Должности!$A$2:$B$21,2,FALSE),"нет такого кода"))</f>
        <v/>
      </c>
      <c r="E317" s="8" t="n"/>
      <c r="F317" s="8" t="n"/>
      <c r="G317" s="8" t="n"/>
      <c r="H317" s="9" t="n"/>
      <c r="I317" s="9" t="n"/>
      <c r="J317" s="8" t="n"/>
      <c r="K317" s="9" t="n"/>
      <c r="L317" s="12">
        <f>IF(H317="","",ROUND((IF(I317="",H317,(H317+I317)/2)+K317)/IF(J317="на руки",0.87,1),0))</f>
        <v/>
      </c>
      <c r="M317" s="8" t="n"/>
      <c r="N317" s="10">
        <f>IF(B317="","",IF(TODAY()-B317&gt;92,"старше 3 мес.","ок"))</f>
        <v/>
      </c>
      <c r="O317" s="8" t="n"/>
    </row>
    <row r="318">
      <c r="A318" s="10">
        <f>IF(C318="","",ROW()-1)</f>
        <v/>
      </c>
      <c r="B318" s="13" t="n"/>
      <c r="C318" s="8" t="n"/>
      <c r="D318" s="10">
        <f>IF(C318="","",IFERROR(VLOOKUP(C318,Должности!$A$2:$B$21,2,FALSE),"нет такого кода"))</f>
        <v/>
      </c>
      <c r="E318" s="8" t="n"/>
      <c r="F318" s="8" t="n"/>
      <c r="G318" s="8" t="n"/>
      <c r="H318" s="9" t="n"/>
      <c r="I318" s="9" t="n"/>
      <c r="J318" s="8" t="n"/>
      <c r="K318" s="9" t="n"/>
      <c r="L318" s="12">
        <f>IF(H318="","",ROUND((IF(I318="",H318,(H318+I318)/2)+K318)/IF(J318="на руки",0.87,1),0))</f>
        <v/>
      </c>
      <c r="M318" s="8" t="n"/>
      <c r="N318" s="10">
        <f>IF(B318="","",IF(TODAY()-B318&gt;92,"старше 3 мес.","ок"))</f>
        <v/>
      </c>
      <c r="O318" s="8" t="n"/>
    </row>
    <row r="319">
      <c r="A319" s="10">
        <f>IF(C319="","",ROW()-1)</f>
        <v/>
      </c>
      <c r="B319" s="13" t="n"/>
      <c r="C319" s="8" t="n"/>
      <c r="D319" s="10">
        <f>IF(C319="","",IFERROR(VLOOKUP(C319,Должности!$A$2:$B$21,2,FALSE),"нет такого кода"))</f>
        <v/>
      </c>
      <c r="E319" s="8" t="n"/>
      <c r="F319" s="8" t="n"/>
      <c r="G319" s="8" t="n"/>
      <c r="H319" s="9" t="n"/>
      <c r="I319" s="9" t="n"/>
      <c r="J319" s="8" t="n"/>
      <c r="K319" s="9" t="n"/>
      <c r="L319" s="12">
        <f>IF(H319="","",ROUND((IF(I319="",H319,(H319+I319)/2)+K319)/IF(J319="на руки",0.87,1),0))</f>
        <v/>
      </c>
      <c r="M319" s="8" t="n"/>
      <c r="N319" s="10">
        <f>IF(B319="","",IF(TODAY()-B319&gt;92,"старше 3 мес.","ок"))</f>
        <v/>
      </c>
      <c r="O319" s="8" t="n"/>
    </row>
    <row r="320">
      <c r="A320" s="10">
        <f>IF(C320="","",ROW()-1)</f>
        <v/>
      </c>
      <c r="B320" s="13" t="n"/>
      <c r="C320" s="8" t="n"/>
      <c r="D320" s="10">
        <f>IF(C320="","",IFERROR(VLOOKUP(C320,Должности!$A$2:$B$21,2,FALSE),"нет такого кода"))</f>
        <v/>
      </c>
      <c r="E320" s="8" t="n"/>
      <c r="F320" s="8" t="n"/>
      <c r="G320" s="8" t="n"/>
      <c r="H320" s="9" t="n"/>
      <c r="I320" s="9" t="n"/>
      <c r="J320" s="8" t="n"/>
      <c r="K320" s="9" t="n"/>
      <c r="L320" s="12">
        <f>IF(H320="","",ROUND((IF(I320="",H320,(H320+I320)/2)+K320)/IF(J320="на руки",0.87,1),0))</f>
        <v/>
      </c>
      <c r="M320" s="8" t="n"/>
      <c r="N320" s="10">
        <f>IF(B320="","",IF(TODAY()-B320&gt;92,"старше 3 мес.","ок"))</f>
        <v/>
      </c>
      <c r="O320" s="8" t="n"/>
    </row>
    <row r="321">
      <c r="A321" s="10">
        <f>IF(C321="","",ROW()-1)</f>
        <v/>
      </c>
      <c r="B321" s="13" t="n"/>
      <c r="C321" s="8" t="n"/>
      <c r="D321" s="10">
        <f>IF(C321="","",IFERROR(VLOOKUP(C321,Должности!$A$2:$B$21,2,FALSE),"нет такого кода"))</f>
        <v/>
      </c>
      <c r="E321" s="8" t="n"/>
      <c r="F321" s="8" t="n"/>
      <c r="G321" s="8" t="n"/>
      <c r="H321" s="9" t="n"/>
      <c r="I321" s="9" t="n"/>
      <c r="J321" s="8" t="n"/>
      <c r="K321" s="9" t="n"/>
      <c r="L321" s="12">
        <f>IF(H321="","",ROUND((IF(I321="",H321,(H321+I321)/2)+K321)/IF(J321="на руки",0.87,1),0))</f>
        <v/>
      </c>
      <c r="M321" s="8" t="n"/>
      <c r="N321" s="10">
        <f>IF(B321="","",IF(TODAY()-B321&gt;92,"старше 3 мес.","ок"))</f>
        <v/>
      </c>
      <c r="O321" s="8" t="n"/>
    </row>
    <row r="322">
      <c r="A322" s="10">
        <f>IF(C322="","",ROW()-1)</f>
        <v/>
      </c>
      <c r="B322" s="13" t="n"/>
      <c r="C322" s="8" t="n"/>
      <c r="D322" s="10">
        <f>IF(C322="","",IFERROR(VLOOKUP(C322,Должности!$A$2:$B$21,2,FALSE),"нет такого кода"))</f>
        <v/>
      </c>
      <c r="E322" s="8" t="n"/>
      <c r="F322" s="8" t="n"/>
      <c r="G322" s="8" t="n"/>
      <c r="H322" s="9" t="n"/>
      <c r="I322" s="9" t="n"/>
      <c r="J322" s="8" t="n"/>
      <c r="K322" s="9" t="n"/>
      <c r="L322" s="12">
        <f>IF(H322="","",ROUND((IF(I322="",H322,(H322+I322)/2)+K322)/IF(J322="на руки",0.87,1),0))</f>
        <v/>
      </c>
      <c r="M322" s="8" t="n"/>
      <c r="N322" s="10">
        <f>IF(B322="","",IF(TODAY()-B322&gt;92,"старше 3 мес.","ок"))</f>
        <v/>
      </c>
      <c r="O322" s="8" t="n"/>
    </row>
    <row r="323">
      <c r="A323" s="10">
        <f>IF(C323="","",ROW()-1)</f>
        <v/>
      </c>
      <c r="B323" s="13" t="n"/>
      <c r="C323" s="8" t="n"/>
      <c r="D323" s="10">
        <f>IF(C323="","",IFERROR(VLOOKUP(C323,Должности!$A$2:$B$21,2,FALSE),"нет такого кода"))</f>
        <v/>
      </c>
      <c r="E323" s="8" t="n"/>
      <c r="F323" s="8" t="n"/>
      <c r="G323" s="8" t="n"/>
      <c r="H323" s="9" t="n"/>
      <c r="I323" s="9" t="n"/>
      <c r="J323" s="8" t="n"/>
      <c r="K323" s="9" t="n"/>
      <c r="L323" s="12">
        <f>IF(H323="","",ROUND((IF(I323="",H323,(H323+I323)/2)+K323)/IF(J323="на руки",0.87,1),0))</f>
        <v/>
      </c>
      <c r="M323" s="8" t="n"/>
      <c r="N323" s="10">
        <f>IF(B323="","",IF(TODAY()-B323&gt;92,"старше 3 мес.","ок"))</f>
        <v/>
      </c>
      <c r="O323" s="8" t="n"/>
    </row>
    <row r="324">
      <c r="A324" s="10">
        <f>IF(C324="","",ROW()-1)</f>
        <v/>
      </c>
      <c r="B324" s="13" t="n"/>
      <c r="C324" s="8" t="n"/>
      <c r="D324" s="10">
        <f>IF(C324="","",IFERROR(VLOOKUP(C324,Должности!$A$2:$B$21,2,FALSE),"нет такого кода"))</f>
        <v/>
      </c>
      <c r="E324" s="8" t="n"/>
      <c r="F324" s="8" t="n"/>
      <c r="G324" s="8" t="n"/>
      <c r="H324" s="9" t="n"/>
      <c r="I324" s="9" t="n"/>
      <c r="J324" s="8" t="n"/>
      <c r="K324" s="9" t="n"/>
      <c r="L324" s="12">
        <f>IF(H324="","",ROUND((IF(I324="",H324,(H324+I324)/2)+K324)/IF(J324="на руки",0.87,1),0))</f>
        <v/>
      </c>
      <c r="M324" s="8" t="n"/>
      <c r="N324" s="10">
        <f>IF(B324="","",IF(TODAY()-B324&gt;92,"старше 3 мес.","ок"))</f>
        <v/>
      </c>
      <c r="O324" s="8" t="n"/>
    </row>
    <row r="325">
      <c r="A325" s="10">
        <f>IF(C325="","",ROW()-1)</f>
        <v/>
      </c>
      <c r="B325" s="13" t="n"/>
      <c r="C325" s="8" t="n"/>
      <c r="D325" s="10">
        <f>IF(C325="","",IFERROR(VLOOKUP(C325,Должности!$A$2:$B$21,2,FALSE),"нет такого кода"))</f>
        <v/>
      </c>
      <c r="E325" s="8" t="n"/>
      <c r="F325" s="8" t="n"/>
      <c r="G325" s="8" t="n"/>
      <c r="H325" s="9" t="n"/>
      <c r="I325" s="9" t="n"/>
      <c r="J325" s="8" t="n"/>
      <c r="K325" s="9" t="n"/>
      <c r="L325" s="12">
        <f>IF(H325="","",ROUND((IF(I325="",H325,(H325+I325)/2)+K325)/IF(J325="на руки",0.87,1),0))</f>
        <v/>
      </c>
      <c r="M325" s="8" t="n"/>
      <c r="N325" s="10">
        <f>IF(B325="","",IF(TODAY()-B325&gt;92,"старше 3 мес.","ок"))</f>
        <v/>
      </c>
      <c r="O325" s="8" t="n"/>
    </row>
    <row r="326">
      <c r="A326" s="10">
        <f>IF(C326="","",ROW()-1)</f>
        <v/>
      </c>
      <c r="B326" s="13" t="n"/>
      <c r="C326" s="8" t="n"/>
      <c r="D326" s="10">
        <f>IF(C326="","",IFERROR(VLOOKUP(C326,Должности!$A$2:$B$21,2,FALSE),"нет такого кода"))</f>
        <v/>
      </c>
      <c r="E326" s="8" t="n"/>
      <c r="F326" s="8" t="n"/>
      <c r="G326" s="8" t="n"/>
      <c r="H326" s="9" t="n"/>
      <c r="I326" s="9" t="n"/>
      <c r="J326" s="8" t="n"/>
      <c r="K326" s="9" t="n"/>
      <c r="L326" s="12">
        <f>IF(H326="","",ROUND((IF(I326="",H326,(H326+I326)/2)+K326)/IF(J326="на руки",0.87,1),0))</f>
        <v/>
      </c>
      <c r="M326" s="8" t="n"/>
      <c r="N326" s="10">
        <f>IF(B326="","",IF(TODAY()-B326&gt;92,"старше 3 мес.","ок"))</f>
        <v/>
      </c>
      <c r="O326" s="8" t="n"/>
    </row>
    <row r="327">
      <c r="A327" s="10">
        <f>IF(C327="","",ROW()-1)</f>
        <v/>
      </c>
      <c r="B327" s="13" t="n"/>
      <c r="C327" s="8" t="n"/>
      <c r="D327" s="10">
        <f>IF(C327="","",IFERROR(VLOOKUP(C327,Должности!$A$2:$B$21,2,FALSE),"нет такого кода"))</f>
        <v/>
      </c>
      <c r="E327" s="8" t="n"/>
      <c r="F327" s="8" t="n"/>
      <c r="G327" s="8" t="n"/>
      <c r="H327" s="9" t="n"/>
      <c r="I327" s="9" t="n"/>
      <c r="J327" s="8" t="n"/>
      <c r="K327" s="9" t="n"/>
      <c r="L327" s="12">
        <f>IF(H327="","",ROUND((IF(I327="",H327,(H327+I327)/2)+K327)/IF(J327="на руки",0.87,1),0))</f>
        <v/>
      </c>
      <c r="M327" s="8" t="n"/>
      <c r="N327" s="10">
        <f>IF(B327="","",IF(TODAY()-B327&gt;92,"старше 3 мес.","ок"))</f>
        <v/>
      </c>
      <c r="O327" s="8" t="n"/>
    </row>
    <row r="328">
      <c r="A328" s="10">
        <f>IF(C328="","",ROW()-1)</f>
        <v/>
      </c>
      <c r="B328" s="13" t="n"/>
      <c r="C328" s="8" t="n"/>
      <c r="D328" s="10">
        <f>IF(C328="","",IFERROR(VLOOKUP(C328,Должности!$A$2:$B$21,2,FALSE),"нет такого кода"))</f>
        <v/>
      </c>
      <c r="E328" s="8" t="n"/>
      <c r="F328" s="8" t="n"/>
      <c r="G328" s="8" t="n"/>
      <c r="H328" s="9" t="n"/>
      <c r="I328" s="9" t="n"/>
      <c r="J328" s="8" t="n"/>
      <c r="K328" s="9" t="n"/>
      <c r="L328" s="12">
        <f>IF(H328="","",ROUND((IF(I328="",H328,(H328+I328)/2)+K328)/IF(J328="на руки",0.87,1),0))</f>
        <v/>
      </c>
      <c r="M328" s="8" t="n"/>
      <c r="N328" s="10">
        <f>IF(B328="","",IF(TODAY()-B328&gt;92,"старше 3 мес.","ок"))</f>
        <v/>
      </c>
      <c r="O328" s="8" t="n"/>
    </row>
    <row r="329">
      <c r="A329" s="10">
        <f>IF(C329="","",ROW()-1)</f>
        <v/>
      </c>
      <c r="B329" s="13" t="n"/>
      <c r="C329" s="8" t="n"/>
      <c r="D329" s="10">
        <f>IF(C329="","",IFERROR(VLOOKUP(C329,Должности!$A$2:$B$21,2,FALSE),"нет такого кода"))</f>
        <v/>
      </c>
      <c r="E329" s="8" t="n"/>
      <c r="F329" s="8" t="n"/>
      <c r="G329" s="8" t="n"/>
      <c r="H329" s="9" t="n"/>
      <c r="I329" s="9" t="n"/>
      <c r="J329" s="8" t="n"/>
      <c r="K329" s="9" t="n"/>
      <c r="L329" s="12">
        <f>IF(H329="","",ROUND((IF(I329="",H329,(H329+I329)/2)+K329)/IF(J329="на руки",0.87,1),0))</f>
        <v/>
      </c>
      <c r="M329" s="8" t="n"/>
      <c r="N329" s="10">
        <f>IF(B329="","",IF(TODAY()-B329&gt;92,"старше 3 мес.","ок"))</f>
        <v/>
      </c>
      <c r="O329" s="8" t="n"/>
    </row>
    <row r="330">
      <c r="A330" s="10">
        <f>IF(C330="","",ROW()-1)</f>
        <v/>
      </c>
      <c r="B330" s="13" t="n"/>
      <c r="C330" s="8" t="n"/>
      <c r="D330" s="10">
        <f>IF(C330="","",IFERROR(VLOOKUP(C330,Должности!$A$2:$B$21,2,FALSE),"нет такого кода"))</f>
        <v/>
      </c>
      <c r="E330" s="8" t="n"/>
      <c r="F330" s="8" t="n"/>
      <c r="G330" s="8" t="n"/>
      <c r="H330" s="9" t="n"/>
      <c r="I330" s="9" t="n"/>
      <c r="J330" s="8" t="n"/>
      <c r="K330" s="9" t="n"/>
      <c r="L330" s="12">
        <f>IF(H330="","",ROUND((IF(I330="",H330,(H330+I330)/2)+K330)/IF(J330="на руки",0.87,1),0))</f>
        <v/>
      </c>
      <c r="M330" s="8" t="n"/>
      <c r="N330" s="10">
        <f>IF(B330="","",IF(TODAY()-B330&gt;92,"старше 3 мес.","ок"))</f>
        <v/>
      </c>
      <c r="O330" s="8" t="n"/>
    </row>
    <row r="331">
      <c r="A331" s="10">
        <f>IF(C331="","",ROW()-1)</f>
        <v/>
      </c>
      <c r="B331" s="13" t="n"/>
      <c r="C331" s="8" t="n"/>
      <c r="D331" s="10">
        <f>IF(C331="","",IFERROR(VLOOKUP(C331,Должности!$A$2:$B$21,2,FALSE),"нет такого кода"))</f>
        <v/>
      </c>
      <c r="E331" s="8" t="n"/>
      <c r="F331" s="8" t="n"/>
      <c r="G331" s="8" t="n"/>
      <c r="H331" s="9" t="n"/>
      <c r="I331" s="9" t="n"/>
      <c r="J331" s="8" t="n"/>
      <c r="K331" s="9" t="n"/>
      <c r="L331" s="12">
        <f>IF(H331="","",ROUND((IF(I331="",H331,(H331+I331)/2)+K331)/IF(J331="на руки",0.87,1),0))</f>
        <v/>
      </c>
      <c r="M331" s="8" t="n"/>
      <c r="N331" s="10">
        <f>IF(B331="","",IF(TODAY()-B331&gt;92,"старше 3 мес.","ок"))</f>
        <v/>
      </c>
      <c r="O331" s="8" t="n"/>
    </row>
    <row r="332">
      <c r="A332" s="10">
        <f>IF(C332="","",ROW()-1)</f>
        <v/>
      </c>
      <c r="B332" s="13" t="n"/>
      <c r="C332" s="8" t="n"/>
      <c r="D332" s="10">
        <f>IF(C332="","",IFERROR(VLOOKUP(C332,Должности!$A$2:$B$21,2,FALSE),"нет такого кода"))</f>
        <v/>
      </c>
      <c r="E332" s="8" t="n"/>
      <c r="F332" s="8" t="n"/>
      <c r="G332" s="8" t="n"/>
      <c r="H332" s="9" t="n"/>
      <c r="I332" s="9" t="n"/>
      <c r="J332" s="8" t="n"/>
      <c r="K332" s="9" t="n"/>
      <c r="L332" s="12">
        <f>IF(H332="","",ROUND((IF(I332="",H332,(H332+I332)/2)+K332)/IF(J332="на руки",0.87,1),0))</f>
        <v/>
      </c>
      <c r="M332" s="8" t="n"/>
      <c r="N332" s="10">
        <f>IF(B332="","",IF(TODAY()-B332&gt;92,"старше 3 мес.","ок"))</f>
        <v/>
      </c>
      <c r="O332" s="8" t="n"/>
    </row>
    <row r="333">
      <c r="A333" s="10">
        <f>IF(C333="","",ROW()-1)</f>
        <v/>
      </c>
      <c r="B333" s="13" t="n"/>
      <c r="C333" s="8" t="n"/>
      <c r="D333" s="10">
        <f>IF(C333="","",IFERROR(VLOOKUP(C333,Должности!$A$2:$B$21,2,FALSE),"нет такого кода"))</f>
        <v/>
      </c>
      <c r="E333" s="8" t="n"/>
      <c r="F333" s="8" t="n"/>
      <c r="G333" s="8" t="n"/>
      <c r="H333" s="9" t="n"/>
      <c r="I333" s="9" t="n"/>
      <c r="J333" s="8" t="n"/>
      <c r="K333" s="9" t="n"/>
      <c r="L333" s="12">
        <f>IF(H333="","",ROUND((IF(I333="",H333,(H333+I333)/2)+K333)/IF(J333="на руки",0.87,1),0))</f>
        <v/>
      </c>
      <c r="M333" s="8" t="n"/>
      <c r="N333" s="10">
        <f>IF(B333="","",IF(TODAY()-B333&gt;92,"старше 3 мес.","ок"))</f>
        <v/>
      </c>
      <c r="O333" s="8" t="n"/>
    </row>
    <row r="334">
      <c r="A334" s="10">
        <f>IF(C334="","",ROW()-1)</f>
        <v/>
      </c>
      <c r="B334" s="13" t="n"/>
      <c r="C334" s="8" t="n"/>
      <c r="D334" s="10">
        <f>IF(C334="","",IFERROR(VLOOKUP(C334,Должности!$A$2:$B$21,2,FALSE),"нет такого кода"))</f>
        <v/>
      </c>
      <c r="E334" s="8" t="n"/>
      <c r="F334" s="8" t="n"/>
      <c r="G334" s="8" t="n"/>
      <c r="H334" s="9" t="n"/>
      <c r="I334" s="9" t="n"/>
      <c r="J334" s="8" t="n"/>
      <c r="K334" s="9" t="n"/>
      <c r="L334" s="12">
        <f>IF(H334="","",ROUND((IF(I334="",H334,(H334+I334)/2)+K334)/IF(J334="на руки",0.87,1),0))</f>
        <v/>
      </c>
      <c r="M334" s="8" t="n"/>
      <c r="N334" s="10">
        <f>IF(B334="","",IF(TODAY()-B334&gt;92,"старше 3 мес.","ок"))</f>
        <v/>
      </c>
      <c r="O334" s="8" t="n"/>
    </row>
    <row r="335">
      <c r="A335" s="10">
        <f>IF(C335="","",ROW()-1)</f>
        <v/>
      </c>
      <c r="B335" s="13" t="n"/>
      <c r="C335" s="8" t="n"/>
      <c r="D335" s="10">
        <f>IF(C335="","",IFERROR(VLOOKUP(C335,Должности!$A$2:$B$21,2,FALSE),"нет такого кода"))</f>
        <v/>
      </c>
      <c r="E335" s="8" t="n"/>
      <c r="F335" s="8" t="n"/>
      <c r="G335" s="8" t="n"/>
      <c r="H335" s="9" t="n"/>
      <c r="I335" s="9" t="n"/>
      <c r="J335" s="8" t="n"/>
      <c r="K335" s="9" t="n"/>
      <c r="L335" s="12">
        <f>IF(H335="","",ROUND((IF(I335="",H335,(H335+I335)/2)+K335)/IF(J335="на руки",0.87,1),0))</f>
        <v/>
      </c>
      <c r="M335" s="8" t="n"/>
      <c r="N335" s="10">
        <f>IF(B335="","",IF(TODAY()-B335&gt;92,"старше 3 мес.","ок"))</f>
        <v/>
      </c>
      <c r="O335" s="8" t="n"/>
    </row>
    <row r="336">
      <c r="A336" s="10">
        <f>IF(C336="","",ROW()-1)</f>
        <v/>
      </c>
      <c r="B336" s="13" t="n"/>
      <c r="C336" s="8" t="n"/>
      <c r="D336" s="10">
        <f>IF(C336="","",IFERROR(VLOOKUP(C336,Должности!$A$2:$B$21,2,FALSE),"нет такого кода"))</f>
        <v/>
      </c>
      <c r="E336" s="8" t="n"/>
      <c r="F336" s="8" t="n"/>
      <c r="G336" s="8" t="n"/>
      <c r="H336" s="9" t="n"/>
      <c r="I336" s="9" t="n"/>
      <c r="J336" s="8" t="n"/>
      <c r="K336" s="9" t="n"/>
      <c r="L336" s="12">
        <f>IF(H336="","",ROUND((IF(I336="",H336,(H336+I336)/2)+K336)/IF(J336="на руки",0.87,1),0))</f>
        <v/>
      </c>
      <c r="M336" s="8" t="n"/>
      <c r="N336" s="10">
        <f>IF(B336="","",IF(TODAY()-B336&gt;92,"старше 3 мес.","ок"))</f>
        <v/>
      </c>
      <c r="O336" s="8" t="n"/>
    </row>
    <row r="337">
      <c r="A337" s="10">
        <f>IF(C337="","",ROW()-1)</f>
        <v/>
      </c>
      <c r="B337" s="13" t="n"/>
      <c r="C337" s="8" t="n"/>
      <c r="D337" s="10">
        <f>IF(C337="","",IFERROR(VLOOKUP(C337,Должности!$A$2:$B$21,2,FALSE),"нет такого кода"))</f>
        <v/>
      </c>
      <c r="E337" s="8" t="n"/>
      <c r="F337" s="8" t="n"/>
      <c r="G337" s="8" t="n"/>
      <c r="H337" s="9" t="n"/>
      <c r="I337" s="9" t="n"/>
      <c r="J337" s="8" t="n"/>
      <c r="K337" s="9" t="n"/>
      <c r="L337" s="12">
        <f>IF(H337="","",ROUND((IF(I337="",H337,(H337+I337)/2)+K337)/IF(J337="на руки",0.87,1),0))</f>
        <v/>
      </c>
      <c r="M337" s="8" t="n"/>
      <c r="N337" s="10">
        <f>IF(B337="","",IF(TODAY()-B337&gt;92,"старше 3 мес.","ок"))</f>
        <v/>
      </c>
      <c r="O337" s="8" t="n"/>
    </row>
    <row r="338">
      <c r="A338" s="10">
        <f>IF(C338="","",ROW()-1)</f>
        <v/>
      </c>
      <c r="B338" s="13" t="n"/>
      <c r="C338" s="8" t="n"/>
      <c r="D338" s="10">
        <f>IF(C338="","",IFERROR(VLOOKUP(C338,Должности!$A$2:$B$21,2,FALSE),"нет такого кода"))</f>
        <v/>
      </c>
      <c r="E338" s="8" t="n"/>
      <c r="F338" s="8" t="n"/>
      <c r="G338" s="8" t="n"/>
      <c r="H338" s="9" t="n"/>
      <c r="I338" s="9" t="n"/>
      <c r="J338" s="8" t="n"/>
      <c r="K338" s="9" t="n"/>
      <c r="L338" s="12">
        <f>IF(H338="","",ROUND((IF(I338="",H338,(H338+I338)/2)+K338)/IF(J338="на руки",0.87,1),0))</f>
        <v/>
      </c>
      <c r="M338" s="8" t="n"/>
      <c r="N338" s="10">
        <f>IF(B338="","",IF(TODAY()-B338&gt;92,"старше 3 мес.","ок"))</f>
        <v/>
      </c>
      <c r="O338" s="8" t="n"/>
    </row>
    <row r="339">
      <c r="A339" s="10">
        <f>IF(C339="","",ROW()-1)</f>
        <v/>
      </c>
      <c r="B339" s="13" t="n"/>
      <c r="C339" s="8" t="n"/>
      <c r="D339" s="10">
        <f>IF(C339="","",IFERROR(VLOOKUP(C339,Должности!$A$2:$B$21,2,FALSE),"нет такого кода"))</f>
        <v/>
      </c>
      <c r="E339" s="8" t="n"/>
      <c r="F339" s="8" t="n"/>
      <c r="G339" s="8" t="n"/>
      <c r="H339" s="9" t="n"/>
      <c r="I339" s="9" t="n"/>
      <c r="J339" s="8" t="n"/>
      <c r="K339" s="9" t="n"/>
      <c r="L339" s="12">
        <f>IF(H339="","",ROUND((IF(I339="",H339,(H339+I339)/2)+K339)/IF(J339="на руки",0.87,1),0))</f>
        <v/>
      </c>
      <c r="M339" s="8" t="n"/>
      <c r="N339" s="10">
        <f>IF(B339="","",IF(TODAY()-B339&gt;92,"старше 3 мес.","ок"))</f>
        <v/>
      </c>
      <c r="O339" s="8" t="n"/>
    </row>
    <row r="340">
      <c r="A340" s="10">
        <f>IF(C340="","",ROW()-1)</f>
        <v/>
      </c>
      <c r="B340" s="13" t="n"/>
      <c r="C340" s="8" t="n"/>
      <c r="D340" s="10">
        <f>IF(C340="","",IFERROR(VLOOKUP(C340,Должности!$A$2:$B$21,2,FALSE),"нет такого кода"))</f>
        <v/>
      </c>
      <c r="E340" s="8" t="n"/>
      <c r="F340" s="8" t="n"/>
      <c r="G340" s="8" t="n"/>
      <c r="H340" s="9" t="n"/>
      <c r="I340" s="9" t="n"/>
      <c r="J340" s="8" t="n"/>
      <c r="K340" s="9" t="n"/>
      <c r="L340" s="12">
        <f>IF(H340="","",ROUND((IF(I340="",H340,(H340+I340)/2)+K340)/IF(J340="на руки",0.87,1),0))</f>
        <v/>
      </c>
      <c r="M340" s="8" t="n"/>
      <c r="N340" s="10">
        <f>IF(B340="","",IF(TODAY()-B340&gt;92,"старше 3 мес.","ок"))</f>
        <v/>
      </c>
      <c r="O340" s="8" t="n"/>
    </row>
    <row r="341">
      <c r="A341" s="10">
        <f>IF(C341="","",ROW()-1)</f>
        <v/>
      </c>
      <c r="B341" s="13" t="n"/>
      <c r="C341" s="8" t="n"/>
      <c r="D341" s="10">
        <f>IF(C341="","",IFERROR(VLOOKUP(C341,Должности!$A$2:$B$21,2,FALSE),"нет такого кода"))</f>
        <v/>
      </c>
      <c r="E341" s="8" t="n"/>
      <c r="F341" s="8" t="n"/>
      <c r="G341" s="8" t="n"/>
      <c r="H341" s="9" t="n"/>
      <c r="I341" s="9" t="n"/>
      <c r="J341" s="8" t="n"/>
      <c r="K341" s="9" t="n"/>
      <c r="L341" s="12">
        <f>IF(H341="","",ROUND((IF(I341="",H341,(H341+I341)/2)+K341)/IF(J341="на руки",0.87,1),0))</f>
        <v/>
      </c>
      <c r="M341" s="8" t="n"/>
      <c r="N341" s="10">
        <f>IF(B341="","",IF(TODAY()-B341&gt;92,"старше 3 мес.","ок"))</f>
        <v/>
      </c>
      <c r="O341" s="8" t="n"/>
    </row>
    <row r="342">
      <c r="A342" s="10">
        <f>IF(C342="","",ROW()-1)</f>
        <v/>
      </c>
      <c r="B342" s="13" t="n"/>
      <c r="C342" s="8" t="n"/>
      <c r="D342" s="10">
        <f>IF(C342="","",IFERROR(VLOOKUP(C342,Должности!$A$2:$B$21,2,FALSE),"нет такого кода"))</f>
        <v/>
      </c>
      <c r="E342" s="8" t="n"/>
      <c r="F342" s="8" t="n"/>
      <c r="G342" s="8" t="n"/>
      <c r="H342" s="9" t="n"/>
      <c r="I342" s="9" t="n"/>
      <c r="J342" s="8" t="n"/>
      <c r="K342" s="9" t="n"/>
      <c r="L342" s="12">
        <f>IF(H342="","",ROUND((IF(I342="",H342,(H342+I342)/2)+K342)/IF(J342="на руки",0.87,1),0))</f>
        <v/>
      </c>
      <c r="M342" s="8" t="n"/>
      <c r="N342" s="10">
        <f>IF(B342="","",IF(TODAY()-B342&gt;92,"старше 3 мес.","ок"))</f>
        <v/>
      </c>
      <c r="O342" s="8" t="n"/>
    </row>
    <row r="343">
      <c r="A343" s="10">
        <f>IF(C343="","",ROW()-1)</f>
        <v/>
      </c>
      <c r="B343" s="13" t="n"/>
      <c r="C343" s="8" t="n"/>
      <c r="D343" s="10">
        <f>IF(C343="","",IFERROR(VLOOKUP(C343,Должности!$A$2:$B$21,2,FALSE),"нет такого кода"))</f>
        <v/>
      </c>
      <c r="E343" s="8" t="n"/>
      <c r="F343" s="8" t="n"/>
      <c r="G343" s="8" t="n"/>
      <c r="H343" s="9" t="n"/>
      <c r="I343" s="9" t="n"/>
      <c r="J343" s="8" t="n"/>
      <c r="K343" s="9" t="n"/>
      <c r="L343" s="12">
        <f>IF(H343="","",ROUND((IF(I343="",H343,(H343+I343)/2)+K343)/IF(J343="на руки",0.87,1),0))</f>
        <v/>
      </c>
      <c r="M343" s="8" t="n"/>
      <c r="N343" s="10">
        <f>IF(B343="","",IF(TODAY()-B343&gt;92,"старше 3 мес.","ок"))</f>
        <v/>
      </c>
      <c r="O343" s="8" t="n"/>
    </row>
    <row r="344">
      <c r="A344" s="10">
        <f>IF(C344="","",ROW()-1)</f>
        <v/>
      </c>
      <c r="B344" s="13" t="n"/>
      <c r="C344" s="8" t="n"/>
      <c r="D344" s="10">
        <f>IF(C344="","",IFERROR(VLOOKUP(C344,Должности!$A$2:$B$21,2,FALSE),"нет такого кода"))</f>
        <v/>
      </c>
      <c r="E344" s="8" t="n"/>
      <c r="F344" s="8" t="n"/>
      <c r="G344" s="8" t="n"/>
      <c r="H344" s="9" t="n"/>
      <c r="I344" s="9" t="n"/>
      <c r="J344" s="8" t="n"/>
      <c r="K344" s="9" t="n"/>
      <c r="L344" s="12">
        <f>IF(H344="","",ROUND((IF(I344="",H344,(H344+I344)/2)+K344)/IF(J344="на руки",0.87,1),0))</f>
        <v/>
      </c>
      <c r="M344" s="8" t="n"/>
      <c r="N344" s="10">
        <f>IF(B344="","",IF(TODAY()-B344&gt;92,"старше 3 мес.","ок"))</f>
        <v/>
      </c>
      <c r="O344" s="8" t="n"/>
    </row>
    <row r="345">
      <c r="A345" s="10">
        <f>IF(C345="","",ROW()-1)</f>
        <v/>
      </c>
      <c r="B345" s="13" t="n"/>
      <c r="C345" s="8" t="n"/>
      <c r="D345" s="10">
        <f>IF(C345="","",IFERROR(VLOOKUP(C345,Должности!$A$2:$B$21,2,FALSE),"нет такого кода"))</f>
        <v/>
      </c>
      <c r="E345" s="8" t="n"/>
      <c r="F345" s="8" t="n"/>
      <c r="G345" s="8" t="n"/>
      <c r="H345" s="9" t="n"/>
      <c r="I345" s="9" t="n"/>
      <c r="J345" s="8" t="n"/>
      <c r="K345" s="9" t="n"/>
      <c r="L345" s="12">
        <f>IF(H345="","",ROUND((IF(I345="",H345,(H345+I345)/2)+K345)/IF(J345="на руки",0.87,1),0))</f>
        <v/>
      </c>
      <c r="M345" s="8" t="n"/>
      <c r="N345" s="10">
        <f>IF(B345="","",IF(TODAY()-B345&gt;92,"старше 3 мес.","ок"))</f>
        <v/>
      </c>
      <c r="O345" s="8" t="n"/>
    </row>
    <row r="346">
      <c r="A346" s="10">
        <f>IF(C346="","",ROW()-1)</f>
        <v/>
      </c>
      <c r="B346" s="13" t="n"/>
      <c r="C346" s="8" t="n"/>
      <c r="D346" s="10">
        <f>IF(C346="","",IFERROR(VLOOKUP(C346,Должности!$A$2:$B$21,2,FALSE),"нет такого кода"))</f>
        <v/>
      </c>
      <c r="E346" s="8" t="n"/>
      <c r="F346" s="8" t="n"/>
      <c r="G346" s="8" t="n"/>
      <c r="H346" s="9" t="n"/>
      <c r="I346" s="9" t="n"/>
      <c r="J346" s="8" t="n"/>
      <c r="K346" s="9" t="n"/>
      <c r="L346" s="12">
        <f>IF(H346="","",ROUND((IF(I346="",H346,(H346+I346)/2)+K346)/IF(J346="на руки",0.87,1),0))</f>
        <v/>
      </c>
      <c r="M346" s="8" t="n"/>
      <c r="N346" s="10">
        <f>IF(B346="","",IF(TODAY()-B346&gt;92,"старше 3 мес.","ок"))</f>
        <v/>
      </c>
      <c r="O346" s="8" t="n"/>
    </row>
    <row r="347">
      <c r="A347" s="10">
        <f>IF(C347="","",ROW()-1)</f>
        <v/>
      </c>
      <c r="B347" s="13" t="n"/>
      <c r="C347" s="8" t="n"/>
      <c r="D347" s="10">
        <f>IF(C347="","",IFERROR(VLOOKUP(C347,Должности!$A$2:$B$21,2,FALSE),"нет такого кода"))</f>
        <v/>
      </c>
      <c r="E347" s="8" t="n"/>
      <c r="F347" s="8" t="n"/>
      <c r="G347" s="8" t="n"/>
      <c r="H347" s="9" t="n"/>
      <c r="I347" s="9" t="n"/>
      <c r="J347" s="8" t="n"/>
      <c r="K347" s="9" t="n"/>
      <c r="L347" s="12">
        <f>IF(H347="","",ROUND((IF(I347="",H347,(H347+I347)/2)+K347)/IF(J347="на руки",0.87,1),0))</f>
        <v/>
      </c>
      <c r="M347" s="8" t="n"/>
      <c r="N347" s="10">
        <f>IF(B347="","",IF(TODAY()-B347&gt;92,"старше 3 мес.","ок"))</f>
        <v/>
      </c>
      <c r="O347" s="8" t="n"/>
    </row>
    <row r="348">
      <c r="A348" s="10">
        <f>IF(C348="","",ROW()-1)</f>
        <v/>
      </c>
      <c r="B348" s="13" t="n"/>
      <c r="C348" s="8" t="n"/>
      <c r="D348" s="10">
        <f>IF(C348="","",IFERROR(VLOOKUP(C348,Должности!$A$2:$B$21,2,FALSE),"нет такого кода"))</f>
        <v/>
      </c>
      <c r="E348" s="8" t="n"/>
      <c r="F348" s="8" t="n"/>
      <c r="G348" s="8" t="n"/>
      <c r="H348" s="9" t="n"/>
      <c r="I348" s="9" t="n"/>
      <c r="J348" s="8" t="n"/>
      <c r="K348" s="9" t="n"/>
      <c r="L348" s="12">
        <f>IF(H348="","",ROUND((IF(I348="",H348,(H348+I348)/2)+K348)/IF(J348="на руки",0.87,1),0))</f>
        <v/>
      </c>
      <c r="M348" s="8" t="n"/>
      <c r="N348" s="10">
        <f>IF(B348="","",IF(TODAY()-B348&gt;92,"старше 3 мес.","ок"))</f>
        <v/>
      </c>
      <c r="O348" s="8" t="n"/>
    </row>
    <row r="349">
      <c r="A349" s="10">
        <f>IF(C349="","",ROW()-1)</f>
        <v/>
      </c>
      <c r="B349" s="13" t="n"/>
      <c r="C349" s="8" t="n"/>
      <c r="D349" s="10">
        <f>IF(C349="","",IFERROR(VLOOKUP(C349,Должности!$A$2:$B$21,2,FALSE),"нет такого кода"))</f>
        <v/>
      </c>
      <c r="E349" s="8" t="n"/>
      <c r="F349" s="8" t="n"/>
      <c r="G349" s="8" t="n"/>
      <c r="H349" s="9" t="n"/>
      <c r="I349" s="9" t="n"/>
      <c r="J349" s="8" t="n"/>
      <c r="K349" s="9" t="n"/>
      <c r="L349" s="12">
        <f>IF(H349="","",ROUND((IF(I349="",H349,(H349+I349)/2)+K349)/IF(J349="на руки",0.87,1),0))</f>
        <v/>
      </c>
      <c r="M349" s="8" t="n"/>
      <c r="N349" s="10">
        <f>IF(B349="","",IF(TODAY()-B349&gt;92,"старше 3 мес.","ок"))</f>
        <v/>
      </c>
      <c r="O349" s="8" t="n"/>
    </row>
    <row r="350">
      <c r="A350" s="10">
        <f>IF(C350="","",ROW()-1)</f>
        <v/>
      </c>
      <c r="B350" s="13" t="n"/>
      <c r="C350" s="8" t="n"/>
      <c r="D350" s="10">
        <f>IF(C350="","",IFERROR(VLOOKUP(C350,Должности!$A$2:$B$21,2,FALSE),"нет такого кода"))</f>
        <v/>
      </c>
      <c r="E350" s="8" t="n"/>
      <c r="F350" s="8" t="n"/>
      <c r="G350" s="8" t="n"/>
      <c r="H350" s="9" t="n"/>
      <c r="I350" s="9" t="n"/>
      <c r="J350" s="8" t="n"/>
      <c r="K350" s="9" t="n"/>
      <c r="L350" s="12">
        <f>IF(H350="","",ROUND((IF(I350="",H350,(H350+I350)/2)+K350)/IF(J350="на руки",0.87,1),0))</f>
        <v/>
      </c>
      <c r="M350" s="8" t="n"/>
      <c r="N350" s="10">
        <f>IF(B350="","",IF(TODAY()-B350&gt;92,"старше 3 мес.","ок"))</f>
        <v/>
      </c>
      <c r="O350" s="8" t="n"/>
    </row>
    <row r="351">
      <c r="A351" s="10">
        <f>IF(C351="","",ROW()-1)</f>
        <v/>
      </c>
      <c r="B351" s="13" t="n"/>
      <c r="C351" s="8" t="n"/>
      <c r="D351" s="10">
        <f>IF(C351="","",IFERROR(VLOOKUP(C351,Должности!$A$2:$B$21,2,FALSE),"нет такого кода"))</f>
        <v/>
      </c>
      <c r="E351" s="8" t="n"/>
      <c r="F351" s="8" t="n"/>
      <c r="G351" s="8" t="n"/>
      <c r="H351" s="9" t="n"/>
      <c r="I351" s="9" t="n"/>
      <c r="J351" s="8" t="n"/>
      <c r="K351" s="9" t="n"/>
      <c r="L351" s="12">
        <f>IF(H351="","",ROUND((IF(I351="",H351,(H351+I351)/2)+K351)/IF(J351="на руки",0.87,1),0))</f>
        <v/>
      </c>
      <c r="M351" s="8" t="n"/>
      <c r="N351" s="10">
        <f>IF(B351="","",IF(TODAY()-B351&gt;92,"старше 3 мес.","ок"))</f>
        <v/>
      </c>
      <c r="O351" s="8" t="n"/>
    </row>
    <row r="352">
      <c r="A352" s="10">
        <f>IF(C352="","",ROW()-1)</f>
        <v/>
      </c>
      <c r="B352" s="13" t="n"/>
      <c r="C352" s="8" t="n"/>
      <c r="D352" s="10">
        <f>IF(C352="","",IFERROR(VLOOKUP(C352,Должности!$A$2:$B$21,2,FALSE),"нет такого кода"))</f>
        <v/>
      </c>
      <c r="E352" s="8" t="n"/>
      <c r="F352" s="8" t="n"/>
      <c r="G352" s="8" t="n"/>
      <c r="H352" s="9" t="n"/>
      <c r="I352" s="9" t="n"/>
      <c r="J352" s="8" t="n"/>
      <c r="K352" s="9" t="n"/>
      <c r="L352" s="12">
        <f>IF(H352="","",ROUND((IF(I352="",H352,(H352+I352)/2)+K352)/IF(J352="на руки",0.87,1),0))</f>
        <v/>
      </c>
      <c r="M352" s="8" t="n"/>
      <c r="N352" s="10">
        <f>IF(B352="","",IF(TODAY()-B352&gt;92,"старше 3 мес.","ок"))</f>
        <v/>
      </c>
      <c r="O352" s="8" t="n"/>
    </row>
    <row r="353">
      <c r="A353" s="10">
        <f>IF(C353="","",ROW()-1)</f>
        <v/>
      </c>
      <c r="B353" s="13" t="n"/>
      <c r="C353" s="8" t="n"/>
      <c r="D353" s="10">
        <f>IF(C353="","",IFERROR(VLOOKUP(C353,Должности!$A$2:$B$21,2,FALSE),"нет такого кода"))</f>
        <v/>
      </c>
      <c r="E353" s="8" t="n"/>
      <c r="F353" s="8" t="n"/>
      <c r="G353" s="8" t="n"/>
      <c r="H353" s="9" t="n"/>
      <c r="I353" s="9" t="n"/>
      <c r="J353" s="8" t="n"/>
      <c r="K353" s="9" t="n"/>
      <c r="L353" s="12">
        <f>IF(H353="","",ROUND((IF(I353="",H353,(H353+I353)/2)+K353)/IF(J353="на руки",0.87,1),0))</f>
        <v/>
      </c>
      <c r="M353" s="8" t="n"/>
      <c r="N353" s="10">
        <f>IF(B353="","",IF(TODAY()-B353&gt;92,"старше 3 мес.","ок"))</f>
        <v/>
      </c>
      <c r="O353" s="8" t="n"/>
    </row>
    <row r="354">
      <c r="A354" s="10">
        <f>IF(C354="","",ROW()-1)</f>
        <v/>
      </c>
      <c r="B354" s="13" t="n"/>
      <c r="C354" s="8" t="n"/>
      <c r="D354" s="10">
        <f>IF(C354="","",IFERROR(VLOOKUP(C354,Должности!$A$2:$B$21,2,FALSE),"нет такого кода"))</f>
        <v/>
      </c>
      <c r="E354" s="8" t="n"/>
      <c r="F354" s="8" t="n"/>
      <c r="G354" s="8" t="n"/>
      <c r="H354" s="9" t="n"/>
      <c r="I354" s="9" t="n"/>
      <c r="J354" s="8" t="n"/>
      <c r="K354" s="9" t="n"/>
      <c r="L354" s="12">
        <f>IF(H354="","",ROUND((IF(I354="",H354,(H354+I354)/2)+K354)/IF(J354="на руки",0.87,1),0))</f>
        <v/>
      </c>
      <c r="M354" s="8" t="n"/>
      <c r="N354" s="10">
        <f>IF(B354="","",IF(TODAY()-B354&gt;92,"старше 3 мес.","ок"))</f>
        <v/>
      </c>
      <c r="O354" s="8" t="n"/>
    </row>
    <row r="355">
      <c r="A355" s="10">
        <f>IF(C355="","",ROW()-1)</f>
        <v/>
      </c>
      <c r="B355" s="13" t="n"/>
      <c r="C355" s="8" t="n"/>
      <c r="D355" s="10">
        <f>IF(C355="","",IFERROR(VLOOKUP(C355,Должности!$A$2:$B$21,2,FALSE),"нет такого кода"))</f>
        <v/>
      </c>
      <c r="E355" s="8" t="n"/>
      <c r="F355" s="8" t="n"/>
      <c r="G355" s="8" t="n"/>
      <c r="H355" s="9" t="n"/>
      <c r="I355" s="9" t="n"/>
      <c r="J355" s="8" t="n"/>
      <c r="K355" s="9" t="n"/>
      <c r="L355" s="12">
        <f>IF(H355="","",ROUND((IF(I355="",H355,(H355+I355)/2)+K355)/IF(J355="на руки",0.87,1),0))</f>
        <v/>
      </c>
      <c r="M355" s="8" t="n"/>
      <c r="N355" s="10">
        <f>IF(B355="","",IF(TODAY()-B355&gt;92,"старше 3 мес.","ок"))</f>
        <v/>
      </c>
      <c r="O355" s="8" t="n"/>
    </row>
    <row r="356">
      <c r="A356" s="10">
        <f>IF(C356="","",ROW()-1)</f>
        <v/>
      </c>
      <c r="B356" s="13" t="n"/>
      <c r="C356" s="8" t="n"/>
      <c r="D356" s="10">
        <f>IF(C356="","",IFERROR(VLOOKUP(C356,Должности!$A$2:$B$21,2,FALSE),"нет такого кода"))</f>
        <v/>
      </c>
      <c r="E356" s="8" t="n"/>
      <c r="F356" s="8" t="n"/>
      <c r="G356" s="8" t="n"/>
      <c r="H356" s="9" t="n"/>
      <c r="I356" s="9" t="n"/>
      <c r="J356" s="8" t="n"/>
      <c r="K356" s="9" t="n"/>
      <c r="L356" s="12">
        <f>IF(H356="","",ROUND((IF(I356="",H356,(H356+I356)/2)+K356)/IF(J356="на руки",0.87,1),0))</f>
        <v/>
      </c>
      <c r="M356" s="8" t="n"/>
      <c r="N356" s="10">
        <f>IF(B356="","",IF(TODAY()-B356&gt;92,"старше 3 мес.","ок"))</f>
        <v/>
      </c>
      <c r="O356" s="8" t="n"/>
    </row>
    <row r="357">
      <c r="A357" s="10">
        <f>IF(C357="","",ROW()-1)</f>
        <v/>
      </c>
      <c r="B357" s="13" t="n"/>
      <c r="C357" s="8" t="n"/>
      <c r="D357" s="10">
        <f>IF(C357="","",IFERROR(VLOOKUP(C357,Должности!$A$2:$B$21,2,FALSE),"нет такого кода"))</f>
        <v/>
      </c>
      <c r="E357" s="8" t="n"/>
      <c r="F357" s="8" t="n"/>
      <c r="G357" s="8" t="n"/>
      <c r="H357" s="9" t="n"/>
      <c r="I357" s="9" t="n"/>
      <c r="J357" s="8" t="n"/>
      <c r="K357" s="9" t="n"/>
      <c r="L357" s="12">
        <f>IF(H357="","",ROUND((IF(I357="",H357,(H357+I357)/2)+K357)/IF(J357="на руки",0.87,1),0))</f>
        <v/>
      </c>
      <c r="M357" s="8" t="n"/>
      <c r="N357" s="10">
        <f>IF(B357="","",IF(TODAY()-B357&gt;92,"старше 3 мес.","ок"))</f>
        <v/>
      </c>
      <c r="O357" s="8" t="n"/>
    </row>
    <row r="358">
      <c r="A358" s="10">
        <f>IF(C358="","",ROW()-1)</f>
        <v/>
      </c>
      <c r="B358" s="13" t="n"/>
      <c r="C358" s="8" t="n"/>
      <c r="D358" s="10">
        <f>IF(C358="","",IFERROR(VLOOKUP(C358,Должности!$A$2:$B$21,2,FALSE),"нет такого кода"))</f>
        <v/>
      </c>
      <c r="E358" s="8" t="n"/>
      <c r="F358" s="8" t="n"/>
      <c r="G358" s="8" t="n"/>
      <c r="H358" s="9" t="n"/>
      <c r="I358" s="9" t="n"/>
      <c r="J358" s="8" t="n"/>
      <c r="K358" s="9" t="n"/>
      <c r="L358" s="12">
        <f>IF(H358="","",ROUND((IF(I358="",H358,(H358+I358)/2)+K358)/IF(J358="на руки",0.87,1),0))</f>
        <v/>
      </c>
      <c r="M358" s="8" t="n"/>
      <c r="N358" s="10">
        <f>IF(B358="","",IF(TODAY()-B358&gt;92,"старше 3 мес.","ок"))</f>
        <v/>
      </c>
      <c r="O358" s="8" t="n"/>
    </row>
    <row r="359">
      <c r="A359" s="10">
        <f>IF(C359="","",ROW()-1)</f>
        <v/>
      </c>
      <c r="B359" s="13" t="n"/>
      <c r="C359" s="8" t="n"/>
      <c r="D359" s="10">
        <f>IF(C359="","",IFERROR(VLOOKUP(C359,Должности!$A$2:$B$21,2,FALSE),"нет такого кода"))</f>
        <v/>
      </c>
      <c r="E359" s="8" t="n"/>
      <c r="F359" s="8" t="n"/>
      <c r="G359" s="8" t="n"/>
      <c r="H359" s="9" t="n"/>
      <c r="I359" s="9" t="n"/>
      <c r="J359" s="8" t="n"/>
      <c r="K359" s="9" t="n"/>
      <c r="L359" s="12">
        <f>IF(H359="","",ROUND((IF(I359="",H359,(H359+I359)/2)+K359)/IF(J359="на руки",0.87,1),0))</f>
        <v/>
      </c>
      <c r="M359" s="8" t="n"/>
      <c r="N359" s="10">
        <f>IF(B359="","",IF(TODAY()-B359&gt;92,"старше 3 мес.","ок"))</f>
        <v/>
      </c>
      <c r="O359" s="8" t="n"/>
    </row>
    <row r="360">
      <c r="A360" s="10">
        <f>IF(C360="","",ROW()-1)</f>
        <v/>
      </c>
      <c r="B360" s="13" t="n"/>
      <c r="C360" s="8" t="n"/>
      <c r="D360" s="10">
        <f>IF(C360="","",IFERROR(VLOOKUP(C360,Должности!$A$2:$B$21,2,FALSE),"нет такого кода"))</f>
        <v/>
      </c>
      <c r="E360" s="8" t="n"/>
      <c r="F360" s="8" t="n"/>
      <c r="G360" s="8" t="n"/>
      <c r="H360" s="9" t="n"/>
      <c r="I360" s="9" t="n"/>
      <c r="J360" s="8" t="n"/>
      <c r="K360" s="9" t="n"/>
      <c r="L360" s="12">
        <f>IF(H360="","",ROUND((IF(I360="",H360,(H360+I360)/2)+K360)/IF(J360="на руки",0.87,1),0))</f>
        <v/>
      </c>
      <c r="M360" s="8" t="n"/>
      <c r="N360" s="10">
        <f>IF(B360="","",IF(TODAY()-B360&gt;92,"старше 3 мес.","ок"))</f>
        <v/>
      </c>
      <c r="O360" s="8" t="n"/>
    </row>
    <row r="361">
      <c r="A361" s="10">
        <f>IF(C361="","",ROW()-1)</f>
        <v/>
      </c>
      <c r="B361" s="13" t="n"/>
      <c r="C361" s="8" t="n"/>
      <c r="D361" s="10">
        <f>IF(C361="","",IFERROR(VLOOKUP(C361,Должности!$A$2:$B$21,2,FALSE),"нет такого кода"))</f>
        <v/>
      </c>
      <c r="E361" s="8" t="n"/>
      <c r="F361" s="8" t="n"/>
      <c r="G361" s="8" t="n"/>
      <c r="H361" s="9" t="n"/>
      <c r="I361" s="9" t="n"/>
      <c r="J361" s="8" t="n"/>
      <c r="K361" s="9" t="n"/>
      <c r="L361" s="12">
        <f>IF(H361="","",ROUND((IF(I361="",H361,(H361+I361)/2)+K361)/IF(J361="на руки",0.87,1),0))</f>
        <v/>
      </c>
      <c r="M361" s="8" t="n"/>
      <c r="N361" s="10">
        <f>IF(B361="","",IF(TODAY()-B361&gt;92,"старше 3 мес.","ок"))</f>
        <v/>
      </c>
      <c r="O361" s="8" t="n"/>
    </row>
    <row r="362">
      <c r="A362" s="10">
        <f>IF(C362="","",ROW()-1)</f>
        <v/>
      </c>
      <c r="B362" s="13" t="n"/>
      <c r="C362" s="8" t="n"/>
      <c r="D362" s="10">
        <f>IF(C362="","",IFERROR(VLOOKUP(C362,Должности!$A$2:$B$21,2,FALSE),"нет такого кода"))</f>
        <v/>
      </c>
      <c r="E362" s="8" t="n"/>
      <c r="F362" s="8" t="n"/>
      <c r="G362" s="8" t="n"/>
      <c r="H362" s="9" t="n"/>
      <c r="I362" s="9" t="n"/>
      <c r="J362" s="8" t="n"/>
      <c r="K362" s="9" t="n"/>
      <c r="L362" s="12">
        <f>IF(H362="","",ROUND((IF(I362="",H362,(H362+I362)/2)+K362)/IF(J362="на руки",0.87,1),0))</f>
        <v/>
      </c>
      <c r="M362" s="8" t="n"/>
      <c r="N362" s="10">
        <f>IF(B362="","",IF(TODAY()-B362&gt;92,"старше 3 мес.","ок"))</f>
        <v/>
      </c>
      <c r="O362" s="8" t="n"/>
    </row>
    <row r="363">
      <c r="A363" s="10">
        <f>IF(C363="","",ROW()-1)</f>
        <v/>
      </c>
      <c r="B363" s="13" t="n"/>
      <c r="C363" s="8" t="n"/>
      <c r="D363" s="10">
        <f>IF(C363="","",IFERROR(VLOOKUP(C363,Должности!$A$2:$B$21,2,FALSE),"нет такого кода"))</f>
        <v/>
      </c>
      <c r="E363" s="8" t="n"/>
      <c r="F363" s="8" t="n"/>
      <c r="G363" s="8" t="n"/>
      <c r="H363" s="9" t="n"/>
      <c r="I363" s="9" t="n"/>
      <c r="J363" s="8" t="n"/>
      <c r="K363" s="9" t="n"/>
      <c r="L363" s="12">
        <f>IF(H363="","",ROUND((IF(I363="",H363,(H363+I363)/2)+K363)/IF(J363="на руки",0.87,1),0))</f>
        <v/>
      </c>
      <c r="M363" s="8" t="n"/>
      <c r="N363" s="10">
        <f>IF(B363="","",IF(TODAY()-B363&gt;92,"старше 3 мес.","ок"))</f>
        <v/>
      </c>
      <c r="O363" s="8" t="n"/>
    </row>
    <row r="364">
      <c r="A364" s="10">
        <f>IF(C364="","",ROW()-1)</f>
        <v/>
      </c>
      <c r="B364" s="13" t="n"/>
      <c r="C364" s="8" t="n"/>
      <c r="D364" s="10">
        <f>IF(C364="","",IFERROR(VLOOKUP(C364,Должности!$A$2:$B$21,2,FALSE),"нет такого кода"))</f>
        <v/>
      </c>
      <c r="E364" s="8" t="n"/>
      <c r="F364" s="8" t="n"/>
      <c r="G364" s="8" t="n"/>
      <c r="H364" s="9" t="n"/>
      <c r="I364" s="9" t="n"/>
      <c r="J364" s="8" t="n"/>
      <c r="K364" s="9" t="n"/>
      <c r="L364" s="12">
        <f>IF(H364="","",ROUND((IF(I364="",H364,(H364+I364)/2)+K364)/IF(J364="на руки",0.87,1),0))</f>
        <v/>
      </c>
      <c r="M364" s="8" t="n"/>
      <c r="N364" s="10">
        <f>IF(B364="","",IF(TODAY()-B364&gt;92,"старше 3 мес.","ок"))</f>
        <v/>
      </c>
      <c r="O364" s="8" t="n"/>
    </row>
    <row r="365">
      <c r="A365" s="10">
        <f>IF(C365="","",ROW()-1)</f>
        <v/>
      </c>
      <c r="B365" s="13" t="n"/>
      <c r="C365" s="8" t="n"/>
      <c r="D365" s="10">
        <f>IF(C365="","",IFERROR(VLOOKUP(C365,Должности!$A$2:$B$21,2,FALSE),"нет такого кода"))</f>
        <v/>
      </c>
      <c r="E365" s="8" t="n"/>
      <c r="F365" s="8" t="n"/>
      <c r="G365" s="8" t="n"/>
      <c r="H365" s="9" t="n"/>
      <c r="I365" s="9" t="n"/>
      <c r="J365" s="8" t="n"/>
      <c r="K365" s="9" t="n"/>
      <c r="L365" s="12">
        <f>IF(H365="","",ROUND((IF(I365="",H365,(H365+I365)/2)+K365)/IF(J365="на руки",0.87,1),0))</f>
        <v/>
      </c>
      <c r="M365" s="8" t="n"/>
      <c r="N365" s="10">
        <f>IF(B365="","",IF(TODAY()-B365&gt;92,"старше 3 мес.","ок"))</f>
        <v/>
      </c>
      <c r="O365" s="8" t="n"/>
    </row>
    <row r="366">
      <c r="A366" s="10">
        <f>IF(C366="","",ROW()-1)</f>
        <v/>
      </c>
      <c r="B366" s="13" t="n"/>
      <c r="C366" s="8" t="n"/>
      <c r="D366" s="10">
        <f>IF(C366="","",IFERROR(VLOOKUP(C366,Должности!$A$2:$B$21,2,FALSE),"нет такого кода"))</f>
        <v/>
      </c>
      <c r="E366" s="8" t="n"/>
      <c r="F366" s="8" t="n"/>
      <c r="G366" s="8" t="n"/>
      <c r="H366" s="9" t="n"/>
      <c r="I366" s="9" t="n"/>
      <c r="J366" s="8" t="n"/>
      <c r="K366" s="9" t="n"/>
      <c r="L366" s="12">
        <f>IF(H366="","",ROUND((IF(I366="",H366,(H366+I366)/2)+K366)/IF(J366="на руки",0.87,1),0))</f>
        <v/>
      </c>
      <c r="M366" s="8" t="n"/>
      <c r="N366" s="10">
        <f>IF(B366="","",IF(TODAY()-B366&gt;92,"старше 3 мес.","ок"))</f>
        <v/>
      </c>
      <c r="O366" s="8" t="n"/>
    </row>
    <row r="367">
      <c r="A367" s="10">
        <f>IF(C367="","",ROW()-1)</f>
        <v/>
      </c>
      <c r="B367" s="13" t="n"/>
      <c r="C367" s="8" t="n"/>
      <c r="D367" s="10">
        <f>IF(C367="","",IFERROR(VLOOKUP(C367,Должности!$A$2:$B$21,2,FALSE),"нет такого кода"))</f>
        <v/>
      </c>
      <c r="E367" s="8" t="n"/>
      <c r="F367" s="8" t="n"/>
      <c r="G367" s="8" t="n"/>
      <c r="H367" s="9" t="n"/>
      <c r="I367" s="9" t="n"/>
      <c r="J367" s="8" t="n"/>
      <c r="K367" s="9" t="n"/>
      <c r="L367" s="12">
        <f>IF(H367="","",ROUND((IF(I367="",H367,(H367+I367)/2)+K367)/IF(J367="на руки",0.87,1),0))</f>
        <v/>
      </c>
      <c r="M367" s="8" t="n"/>
      <c r="N367" s="10">
        <f>IF(B367="","",IF(TODAY()-B367&gt;92,"старше 3 мес.","ок"))</f>
        <v/>
      </c>
      <c r="O367" s="8" t="n"/>
    </row>
    <row r="368">
      <c r="A368" s="10">
        <f>IF(C368="","",ROW()-1)</f>
        <v/>
      </c>
      <c r="B368" s="13" t="n"/>
      <c r="C368" s="8" t="n"/>
      <c r="D368" s="10">
        <f>IF(C368="","",IFERROR(VLOOKUP(C368,Должности!$A$2:$B$21,2,FALSE),"нет такого кода"))</f>
        <v/>
      </c>
      <c r="E368" s="8" t="n"/>
      <c r="F368" s="8" t="n"/>
      <c r="G368" s="8" t="n"/>
      <c r="H368" s="9" t="n"/>
      <c r="I368" s="9" t="n"/>
      <c r="J368" s="8" t="n"/>
      <c r="K368" s="9" t="n"/>
      <c r="L368" s="12">
        <f>IF(H368="","",ROUND((IF(I368="",H368,(H368+I368)/2)+K368)/IF(J368="на руки",0.87,1),0))</f>
        <v/>
      </c>
      <c r="M368" s="8" t="n"/>
      <c r="N368" s="10">
        <f>IF(B368="","",IF(TODAY()-B368&gt;92,"старше 3 мес.","ок"))</f>
        <v/>
      </c>
      <c r="O368" s="8" t="n"/>
    </row>
    <row r="369">
      <c r="A369" s="10">
        <f>IF(C369="","",ROW()-1)</f>
        <v/>
      </c>
      <c r="B369" s="13" t="n"/>
      <c r="C369" s="8" t="n"/>
      <c r="D369" s="10">
        <f>IF(C369="","",IFERROR(VLOOKUP(C369,Должности!$A$2:$B$21,2,FALSE),"нет такого кода"))</f>
        <v/>
      </c>
      <c r="E369" s="8" t="n"/>
      <c r="F369" s="8" t="n"/>
      <c r="G369" s="8" t="n"/>
      <c r="H369" s="9" t="n"/>
      <c r="I369" s="9" t="n"/>
      <c r="J369" s="8" t="n"/>
      <c r="K369" s="9" t="n"/>
      <c r="L369" s="12">
        <f>IF(H369="","",ROUND((IF(I369="",H369,(H369+I369)/2)+K369)/IF(J369="на руки",0.87,1),0))</f>
        <v/>
      </c>
      <c r="M369" s="8" t="n"/>
      <c r="N369" s="10">
        <f>IF(B369="","",IF(TODAY()-B369&gt;92,"старше 3 мес.","ок"))</f>
        <v/>
      </c>
      <c r="O369" s="8" t="n"/>
    </row>
    <row r="370">
      <c r="A370" s="10">
        <f>IF(C370="","",ROW()-1)</f>
        <v/>
      </c>
      <c r="B370" s="13" t="n"/>
      <c r="C370" s="8" t="n"/>
      <c r="D370" s="10">
        <f>IF(C370="","",IFERROR(VLOOKUP(C370,Должности!$A$2:$B$21,2,FALSE),"нет такого кода"))</f>
        <v/>
      </c>
      <c r="E370" s="8" t="n"/>
      <c r="F370" s="8" t="n"/>
      <c r="G370" s="8" t="n"/>
      <c r="H370" s="9" t="n"/>
      <c r="I370" s="9" t="n"/>
      <c r="J370" s="8" t="n"/>
      <c r="K370" s="9" t="n"/>
      <c r="L370" s="12">
        <f>IF(H370="","",ROUND((IF(I370="",H370,(H370+I370)/2)+K370)/IF(J370="на руки",0.87,1),0))</f>
        <v/>
      </c>
      <c r="M370" s="8" t="n"/>
      <c r="N370" s="10">
        <f>IF(B370="","",IF(TODAY()-B370&gt;92,"старше 3 мес.","ок"))</f>
        <v/>
      </c>
      <c r="O370" s="8" t="n"/>
    </row>
    <row r="371">
      <c r="A371" s="10">
        <f>IF(C371="","",ROW()-1)</f>
        <v/>
      </c>
      <c r="B371" s="13" t="n"/>
      <c r="C371" s="8" t="n"/>
      <c r="D371" s="10">
        <f>IF(C371="","",IFERROR(VLOOKUP(C371,Должности!$A$2:$B$21,2,FALSE),"нет такого кода"))</f>
        <v/>
      </c>
      <c r="E371" s="8" t="n"/>
      <c r="F371" s="8" t="n"/>
      <c r="G371" s="8" t="n"/>
      <c r="H371" s="9" t="n"/>
      <c r="I371" s="9" t="n"/>
      <c r="J371" s="8" t="n"/>
      <c r="K371" s="9" t="n"/>
      <c r="L371" s="12">
        <f>IF(H371="","",ROUND((IF(I371="",H371,(H371+I371)/2)+K371)/IF(J371="на руки",0.87,1),0))</f>
        <v/>
      </c>
      <c r="M371" s="8" t="n"/>
      <c r="N371" s="10">
        <f>IF(B371="","",IF(TODAY()-B371&gt;92,"старше 3 мес.","ок"))</f>
        <v/>
      </c>
      <c r="O371" s="8" t="n"/>
    </row>
    <row r="372">
      <c r="A372" s="10">
        <f>IF(C372="","",ROW()-1)</f>
        <v/>
      </c>
      <c r="B372" s="13" t="n"/>
      <c r="C372" s="8" t="n"/>
      <c r="D372" s="10">
        <f>IF(C372="","",IFERROR(VLOOKUP(C372,Должности!$A$2:$B$21,2,FALSE),"нет такого кода"))</f>
        <v/>
      </c>
      <c r="E372" s="8" t="n"/>
      <c r="F372" s="8" t="n"/>
      <c r="G372" s="8" t="n"/>
      <c r="H372" s="9" t="n"/>
      <c r="I372" s="9" t="n"/>
      <c r="J372" s="8" t="n"/>
      <c r="K372" s="9" t="n"/>
      <c r="L372" s="12">
        <f>IF(H372="","",ROUND((IF(I372="",H372,(H372+I372)/2)+K372)/IF(J372="на руки",0.87,1),0))</f>
        <v/>
      </c>
      <c r="M372" s="8" t="n"/>
      <c r="N372" s="10">
        <f>IF(B372="","",IF(TODAY()-B372&gt;92,"старше 3 мес.","ок"))</f>
        <v/>
      </c>
      <c r="O372" s="8" t="n"/>
    </row>
    <row r="373">
      <c r="A373" s="10">
        <f>IF(C373="","",ROW()-1)</f>
        <v/>
      </c>
      <c r="B373" s="13" t="n"/>
      <c r="C373" s="8" t="n"/>
      <c r="D373" s="10">
        <f>IF(C373="","",IFERROR(VLOOKUP(C373,Должности!$A$2:$B$21,2,FALSE),"нет такого кода"))</f>
        <v/>
      </c>
      <c r="E373" s="8" t="n"/>
      <c r="F373" s="8" t="n"/>
      <c r="G373" s="8" t="n"/>
      <c r="H373" s="9" t="n"/>
      <c r="I373" s="9" t="n"/>
      <c r="J373" s="8" t="n"/>
      <c r="K373" s="9" t="n"/>
      <c r="L373" s="12">
        <f>IF(H373="","",ROUND((IF(I373="",H373,(H373+I373)/2)+K373)/IF(J373="на руки",0.87,1),0))</f>
        <v/>
      </c>
      <c r="M373" s="8" t="n"/>
      <c r="N373" s="10">
        <f>IF(B373="","",IF(TODAY()-B373&gt;92,"старше 3 мес.","ок"))</f>
        <v/>
      </c>
      <c r="O373" s="8" t="n"/>
    </row>
    <row r="374">
      <c r="A374" s="10">
        <f>IF(C374="","",ROW()-1)</f>
        <v/>
      </c>
      <c r="B374" s="13" t="n"/>
      <c r="C374" s="8" t="n"/>
      <c r="D374" s="10">
        <f>IF(C374="","",IFERROR(VLOOKUP(C374,Должности!$A$2:$B$21,2,FALSE),"нет такого кода"))</f>
        <v/>
      </c>
      <c r="E374" s="8" t="n"/>
      <c r="F374" s="8" t="n"/>
      <c r="G374" s="8" t="n"/>
      <c r="H374" s="9" t="n"/>
      <c r="I374" s="9" t="n"/>
      <c r="J374" s="8" t="n"/>
      <c r="K374" s="9" t="n"/>
      <c r="L374" s="12">
        <f>IF(H374="","",ROUND((IF(I374="",H374,(H374+I374)/2)+K374)/IF(J374="на руки",0.87,1),0))</f>
        <v/>
      </c>
      <c r="M374" s="8" t="n"/>
      <c r="N374" s="10">
        <f>IF(B374="","",IF(TODAY()-B374&gt;92,"старше 3 мес.","ок"))</f>
        <v/>
      </c>
      <c r="O374" s="8" t="n"/>
    </row>
    <row r="375">
      <c r="A375" s="10">
        <f>IF(C375="","",ROW()-1)</f>
        <v/>
      </c>
      <c r="B375" s="13" t="n"/>
      <c r="C375" s="8" t="n"/>
      <c r="D375" s="10">
        <f>IF(C375="","",IFERROR(VLOOKUP(C375,Должности!$A$2:$B$21,2,FALSE),"нет такого кода"))</f>
        <v/>
      </c>
      <c r="E375" s="8" t="n"/>
      <c r="F375" s="8" t="n"/>
      <c r="G375" s="8" t="n"/>
      <c r="H375" s="9" t="n"/>
      <c r="I375" s="9" t="n"/>
      <c r="J375" s="8" t="n"/>
      <c r="K375" s="9" t="n"/>
      <c r="L375" s="12">
        <f>IF(H375="","",ROUND((IF(I375="",H375,(H375+I375)/2)+K375)/IF(J375="на руки",0.87,1),0))</f>
        <v/>
      </c>
      <c r="M375" s="8" t="n"/>
      <c r="N375" s="10">
        <f>IF(B375="","",IF(TODAY()-B375&gt;92,"старше 3 мес.","ок"))</f>
        <v/>
      </c>
      <c r="O375" s="8" t="n"/>
    </row>
    <row r="376">
      <c r="A376" s="10">
        <f>IF(C376="","",ROW()-1)</f>
        <v/>
      </c>
      <c r="B376" s="13" t="n"/>
      <c r="C376" s="8" t="n"/>
      <c r="D376" s="10">
        <f>IF(C376="","",IFERROR(VLOOKUP(C376,Должности!$A$2:$B$21,2,FALSE),"нет такого кода"))</f>
        <v/>
      </c>
      <c r="E376" s="8" t="n"/>
      <c r="F376" s="8" t="n"/>
      <c r="G376" s="8" t="n"/>
      <c r="H376" s="9" t="n"/>
      <c r="I376" s="9" t="n"/>
      <c r="J376" s="8" t="n"/>
      <c r="K376" s="9" t="n"/>
      <c r="L376" s="12">
        <f>IF(H376="","",ROUND((IF(I376="",H376,(H376+I376)/2)+K376)/IF(J376="на руки",0.87,1),0))</f>
        <v/>
      </c>
      <c r="M376" s="8" t="n"/>
      <c r="N376" s="10">
        <f>IF(B376="","",IF(TODAY()-B376&gt;92,"старше 3 мес.","ок"))</f>
        <v/>
      </c>
      <c r="O376" s="8" t="n"/>
    </row>
    <row r="377">
      <c r="A377" s="10">
        <f>IF(C377="","",ROW()-1)</f>
        <v/>
      </c>
      <c r="B377" s="13" t="n"/>
      <c r="C377" s="8" t="n"/>
      <c r="D377" s="10">
        <f>IF(C377="","",IFERROR(VLOOKUP(C377,Должности!$A$2:$B$21,2,FALSE),"нет такого кода"))</f>
        <v/>
      </c>
      <c r="E377" s="8" t="n"/>
      <c r="F377" s="8" t="n"/>
      <c r="G377" s="8" t="n"/>
      <c r="H377" s="9" t="n"/>
      <c r="I377" s="9" t="n"/>
      <c r="J377" s="8" t="n"/>
      <c r="K377" s="9" t="n"/>
      <c r="L377" s="12">
        <f>IF(H377="","",ROUND((IF(I377="",H377,(H377+I377)/2)+K377)/IF(J377="на руки",0.87,1),0))</f>
        <v/>
      </c>
      <c r="M377" s="8" t="n"/>
      <c r="N377" s="10">
        <f>IF(B377="","",IF(TODAY()-B377&gt;92,"старше 3 мес.","ок"))</f>
        <v/>
      </c>
      <c r="O377" s="8" t="n"/>
    </row>
    <row r="378">
      <c r="A378" s="10">
        <f>IF(C378="","",ROW()-1)</f>
        <v/>
      </c>
      <c r="B378" s="13" t="n"/>
      <c r="C378" s="8" t="n"/>
      <c r="D378" s="10">
        <f>IF(C378="","",IFERROR(VLOOKUP(C378,Должности!$A$2:$B$21,2,FALSE),"нет такого кода"))</f>
        <v/>
      </c>
      <c r="E378" s="8" t="n"/>
      <c r="F378" s="8" t="n"/>
      <c r="G378" s="8" t="n"/>
      <c r="H378" s="9" t="n"/>
      <c r="I378" s="9" t="n"/>
      <c r="J378" s="8" t="n"/>
      <c r="K378" s="9" t="n"/>
      <c r="L378" s="12">
        <f>IF(H378="","",ROUND((IF(I378="",H378,(H378+I378)/2)+K378)/IF(J378="на руки",0.87,1),0))</f>
        <v/>
      </c>
      <c r="M378" s="8" t="n"/>
      <c r="N378" s="10">
        <f>IF(B378="","",IF(TODAY()-B378&gt;92,"старше 3 мес.","ок"))</f>
        <v/>
      </c>
      <c r="O378" s="8" t="n"/>
    </row>
    <row r="379">
      <c r="A379" s="10">
        <f>IF(C379="","",ROW()-1)</f>
        <v/>
      </c>
      <c r="B379" s="13" t="n"/>
      <c r="C379" s="8" t="n"/>
      <c r="D379" s="10">
        <f>IF(C379="","",IFERROR(VLOOKUP(C379,Должности!$A$2:$B$21,2,FALSE),"нет такого кода"))</f>
        <v/>
      </c>
      <c r="E379" s="8" t="n"/>
      <c r="F379" s="8" t="n"/>
      <c r="G379" s="8" t="n"/>
      <c r="H379" s="9" t="n"/>
      <c r="I379" s="9" t="n"/>
      <c r="J379" s="8" t="n"/>
      <c r="K379" s="9" t="n"/>
      <c r="L379" s="12">
        <f>IF(H379="","",ROUND((IF(I379="",H379,(H379+I379)/2)+K379)/IF(J379="на руки",0.87,1),0))</f>
        <v/>
      </c>
      <c r="M379" s="8" t="n"/>
      <c r="N379" s="10">
        <f>IF(B379="","",IF(TODAY()-B379&gt;92,"старше 3 мес.","ок"))</f>
        <v/>
      </c>
      <c r="O379" s="8" t="n"/>
    </row>
    <row r="380">
      <c r="A380" s="10">
        <f>IF(C380="","",ROW()-1)</f>
        <v/>
      </c>
      <c r="B380" s="13" t="n"/>
      <c r="C380" s="8" t="n"/>
      <c r="D380" s="10">
        <f>IF(C380="","",IFERROR(VLOOKUP(C380,Должности!$A$2:$B$21,2,FALSE),"нет такого кода"))</f>
        <v/>
      </c>
      <c r="E380" s="8" t="n"/>
      <c r="F380" s="8" t="n"/>
      <c r="G380" s="8" t="n"/>
      <c r="H380" s="9" t="n"/>
      <c r="I380" s="9" t="n"/>
      <c r="J380" s="8" t="n"/>
      <c r="K380" s="9" t="n"/>
      <c r="L380" s="12">
        <f>IF(H380="","",ROUND((IF(I380="",H380,(H380+I380)/2)+K380)/IF(J380="на руки",0.87,1),0))</f>
        <v/>
      </c>
      <c r="M380" s="8" t="n"/>
      <c r="N380" s="10">
        <f>IF(B380="","",IF(TODAY()-B380&gt;92,"старше 3 мес.","ок"))</f>
        <v/>
      </c>
      <c r="O380" s="8" t="n"/>
    </row>
    <row r="381">
      <c r="A381" s="10">
        <f>IF(C381="","",ROW()-1)</f>
        <v/>
      </c>
      <c r="B381" s="13" t="n"/>
      <c r="C381" s="8" t="n"/>
      <c r="D381" s="10">
        <f>IF(C381="","",IFERROR(VLOOKUP(C381,Должности!$A$2:$B$21,2,FALSE),"нет такого кода"))</f>
        <v/>
      </c>
      <c r="E381" s="8" t="n"/>
      <c r="F381" s="8" t="n"/>
      <c r="G381" s="8" t="n"/>
      <c r="H381" s="9" t="n"/>
      <c r="I381" s="9" t="n"/>
      <c r="J381" s="8" t="n"/>
      <c r="K381" s="9" t="n"/>
      <c r="L381" s="12">
        <f>IF(H381="","",ROUND((IF(I381="",H381,(H381+I381)/2)+K381)/IF(J381="на руки",0.87,1),0))</f>
        <v/>
      </c>
      <c r="M381" s="8" t="n"/>
      <c r="N381" s="10">
        <f>IF(B381="","",IF(TODAY()-B381&gt;92,"старше 3 мес.","ок"))</f>
        <v/>
      </c>
      <c r="O381" s="8" t="n"/>
    </row>
    <row r="382">
      <c r="A382" s="10">
        <f>IF(C382="","",ROW()-1)</f>
        <v/>
      </c>
      <c r="B382" s="13" t="n"/>
      <c r="C382" s="8" t="n"/>
      <c r="D382" s="10">
        <f>IF(C382="","",IFERROR(VLOOKUP(C382,Должности!$A$2:$B$21,2,FALSE),"нет такого кода"))</f>
        <v/>
      </c>
      <c r="E382" s="8" t="n"/>
      <c r="F382" s="8" t="n"/>
      <c r="G382" s="8" t="n"/>
      <c r="H382" s="9" t="n"/>
      <c r="I382" s="9" t="n"/>
      <c r="J382" s="8" t="n"/>
      <c r="K382" s="9" t="n"/>
      <c r="L382" s="12">
        <f>IF(H382="","",ROUND((IF(I382="",H382,(H382+I382)/2)+K382)/IF(J382="на руки",0.87,1),0))</f>
        <v/>
      </c>
      <c r="M382" s="8" t="n"/>
      <c r="N382" s="10">
        <f>IF(B382="","",IF(TODAY()-B382&gt;92,"старше 3 мес.","ок"))</f>
        <v/>
      </c>
      <c r="O382" s="8" t="n"/>
    </row>
    <row r="383">
      <c r="A383" s="10">
        <f>IF(C383="","",ROW()-1)</f>
        <v/>
      </c>
      <c r="B383" s="13" t="n"/>
      <c r="C383" s="8" t="n"/>
      <c r="D383" s="10">
        <f>IF(C383="","",IFERROR(VLOOKUP(C383,Должности!$A$2:$B$21,2,FALSE),"нет такого кода"))</f>
        <v/>
      </c>
      <c r="E383" s="8" t="n"/>
      <c r="F383" s="8" t="n"/>
      <c r="G383" s="8" t="n"/>
      <c r="H383" s="9" t="n"/>
      <c r="I383" s="9" t="n"/>
      <c r="J383" s="8" t="n"/>
      <c r="K383" s="9" t="n"/>
      <c r="L383" s="12">
        <f>IF(H383="","",ROUND((IF(I383="",H383,(H383+I383)/2)+K383)/IF(J383="на руки",0.87,1),0))</f>
        <v/>
      </c>
      <c r="M383" s="8" t="n"/>
      <c r="N383" s="10">
        <f>IF(B383="","",IF(TODAY()-B383&gt;92,"старше 3 мес.","ок"))</f>
        <v/>
      </c>
      <c r="O383" s="8" t="n"/>
    </row>
    <row r="384">
      <c r="A384" s="10">
        <f>IF(C384="","",ROW()-1)</f>
        <v/>
      </c>
      <c r="B384" s="13" t="n"/>
      <c r="C384" s="8" t="n"/>
      <c r="D384" s="10">
        <f>IF(C384="","",IFERROR(VLOOKUP(C384,Должности!$A$2:$B$21,2,FALSE),"нет такого кода"))</f>
        <v/>
      </c>
      <c r="E384" s="8" t="n"/>
      <c r="F384" s="8" t="n"/>
      <c r="G384" s="8" t="n"/>
      <c r="H384" s="9" t="n"/>
      <c r="I384" s="9" t="n"/>
      <c r="J384" s="8" t="n"/>
      <c r="K384" s="9" t="n"/>
      <c r="L384" s="12">
        <f>IF(H384="","",ROUND((IF(I384="",H384,(H384+I384)/2)+K384)/IF(J384="на руки",0.87,1),0))</f>
        <v/>
      </c>
      <c r="M384" s="8" t="n"/>
      <c r="N384" s="10">
        <f>IF(B384="","",IF(TODAY()-B384&gt;92,"старше 3 мес.","ок"))</f>
        <v/>
      </c>
      <c r="O384" s="8" t="n"/>
    </row>
    <row r="385">
      <c r="A385" s="10">
        <f>IF(C385="","",ROW()-1)</f>
        <v/>
      </c>
      <c r="B385" s="13" t="n"/>
      <c r="C385" s="8" t="n"/>
      <c r="D385" s="10">
        <f>IF(C385="","",IFERROR(VLOOKUP(C385,Должности!$A$2:$B$21,2,FALSE),"нет такого кода"))</f>
        <v/>
      </c>
      <c r="E385" s="8" t="n"/>
      <c r="F385" s="8" t="n"/>
      <c r="G385" s="8" t="n"/>
      <c r="H385" s="9" t="n"/>
      <c r="I385" s="9" t="n"/>
      <c r="J385" s="8" t="n"/>
      <c r="K385" s="9" t="n"/>
      <c r="L385" s="12">
        <f>IF(H385="","",ROUND((IF(I385="",H385,(H385+I385)/2)+K385)/IF(J385="на руки",0.87,1),0))</f>
        <v/>
      </c>
      <c r="M385" s="8" t="n"/>
      <c r="N385" s="10">
        <f>IF(B385="","",IF(TODAY()-B385&gt;92,"старше 3 мес.","ок"))</f>
        <v/>
      </c>
      <c r="O385" s="8" t="n"/>
    </row>
    <row r="386">
      <c r="A386" s="10">
        <f>IF(C386="","",ROW()-1)</f>
        <v/>
      </c>
      <c r="B386" s="13" t="n"/>
      <c r="C386" s="8" t="n"/>
      <c r="D386" s="10">
        <f>IF(C386="","",IFERROR(VLOOKUP(C386,Должности!$A$2:$B$21,2,FALSE),"нет такого кода"))</f>
        <v/>
      </c>
      <c r="E386" s="8" t="n"/>
      <c r="F386" s="8" t="n"/>
      <c r="G386" s="8" t="n"/>
      <c r="H386" s="9" t="n"/>
      <c r="I386" s="9" t="n"/>
      <c r="J386" s="8" t="n"/>
      <c r="K386" s="9" t="n"/>
      <c r="L386" s="12">
        <f>IF(H386="","",ROUND((IF(I386="",H386,(H386+I386)/2)+K386)/IF(J386="на руки",0.87,1),0))</f>
        <v/>
      </c>
      <c r="M386" s="8" t="n"/>
      <c r="N386" s="10">
        <f>IF(B386="","",IF(TODAY()-B386&gt;92,"старше 3 мес.","ок"))</f>
        <v/>
      </c>
      <c r="O386" s="8" t="n"/>
    </row>
    <row r="387">
      <c r="A387" s="10">
        <f>IF(C387="","",ROW()-1)</f>
        <v/>
      </c>
      <c r="B387" s="13" t="n"/>
      <c r="C387" s="8" t="n"/>
      <c r="D387" s="10">
        <f>IF(C387="","",IFERROR(VLOOKUP(C387,Должности!$A$2:$B$21,2,FALSE),"нет такого кода"))</f>
        <v/>
      </c>
      <c r="E387" s="8" t="n"/>
      <c r="F387" s="8" t="n"/>
      <c r="G387" s="8" t="n"/>
      <c r="H387" s="9" t="n"/>
      <c r="I387" s="9" t="n"/>
      <c r="J387" s="8" t="n"/>
      <c r="K387" s="9" t="n"/>
      <c r="L387" s="12">
        <f>IF(H387="","",ROUND((IF(I387="",H387,(H387+I387)/2)+K387)/IF(J387="на руки",0.87,1),0))</f>
        <v/>
      </c>
      <c r="M387" s="8" t="n"/>
      <c r="N387" s="10">
        <f>IF(B387="","",IF(TODAY()-B387&gt;92,"старше 3 мес.","ок"))</f>
        <v/>
      </c>
      <c r="O387" s="8" t="n"/>
    </row>
    <row r="388">
      <c r="A388" s="10">
        <f>IF(C388="","",ROW()-1)</f>
        <v/>
      </c>
      <c r="B388" s="13" t="n"/>
      <c r="C388" s="8" t="n"/>
      <c r="D388" s="10">
        <f>IF(C388="","",IFERROR(VLOOKUP(C388,Должности!$A$2:$B$21,2,FALSE),"нет такого кода"))</f>
        <v/>
      </c>
      <c r="E388" s="8" t="n"/>
      <c r="F388" s="8" t="n"/>
      <c r="G388" s="8" t="n"/>
      <c r="H388" s="9" t="n"/>
      <c r="I388" s="9" t="n"/>
      <c r="J388" s="8" t="n"/>
      <c r="K388" s="9" t="n"/>
      <c r="L388" s="12">
        <f>IF(H388="","",ROUND((IF(I388="",H388,(H388+I388)/2)+K388)/IF(J388="на руки",0.87,1),0))</f>
        <v/>
      </c>
      <c r="M388" s="8" t="n"/>
      <c r="N388" s="10">
        <f>IF(B388="","",IF(TODAY()-B388&gt;92,"старше 3 мес.","ок"))</f>
        <v/>
      </c>
      <c r="O388" s="8" t="n"/>
    </row>
    <row r="389">
      <c r="A389" s="10">
        <f>IF(C389="","",ROW()-1)</f>
        <v/>
      </c>
      <c r="B389" s="13" t="n"/>
      <c r="C389" s="8" t="n"/>
      <c r="D389" s="10">
        <f>IF(C389="","",IFERROR(VLOOKUP(C389,Должности!$A$2:$B$21,2,FALSE),"нет такого кода"))</f>
        <v/>
      </c>
      <c r="E389" s="8" t="n"/>
      <c r="F389" s="8" t="n"/>
      <c r="G389" s="8" t="n"/>
      <c r="H389" s="9" t="n"/>
      <c r="I389" s="9" t="n"/>
      <c r="J389" s="8" t="n"/>
      <c r="K389" s="9" t="n"/>
      <c r="L389" s="12">
        <f>IF(H389="","",ROUND((IF(I389="",H389,(H389+I389)/2)+K389)/IF(J389="на руки",0.87,1),0))</f>
        <v/>
      </c>
      <c r="M389" s="8" t="n"/>
      <c r="N389" s="10">
        <f>IF(B389="","",IF(TODAY()-B389&gt;92,"старше 3 мес.","ок"))</f>
        <v/>
      </c>
      <c r="O389" s="8" t="n"/>
    </row>
    <row r="390">
      <c r="A390" s="10">
        <f>IF(C390="","",ROW()-1)</f>
        <v/>
      </c>
      <c r="B390" s="13" t="n"/>
      <c r="C390" s="8" t="n"/>
      <c r="D390" s="10">
        <f>IF(C390="","",IFERROR(VLOOKUP(C390,Должности!$A$2:$B$21,2,FALSE),"нет такого кода"))</f>
        <v/>
      </c>
      <c r="E390" s="8" t="n"/>
      <c r="F390" s="8" t="n"/>
      <c r="G390" s="8" t="n"/>
      <c r="H390" s="9" t="n"/>
      <c r="I390" s="9" t="n"/>
      <c r="J390" s="8" t="n"/>
      <c r="K390" s="9" t="n"/>
      <c r="L390" s="12">
        <f>IF(H390="","",ROUND((IF(I390="",H390,(H390+I390)/2)+K390)/IF(J390="на руки",0.87,1),0))</f>
        <v/>
      </c>
      <c r="M390" s="8" t="n"/>
      <c r="N390" s="10">
        <f>IF(B390="","",IF(TODAY()-B390&gt;92,"старше 3 мес.","ок"))</f>
        <v/>
      </c>
      <c r="O390" s="8" t="n"/>
    </row>
    <row r="391">
      <c r="A391" s="10">
        <f>IF(C391="","",ROW()-1)</f>
        <v/>
      </c>
      <c r="B391" s="13" t="n"/>
      <c r="C391" s="8" t="n"/>
      <c r="D391" s="10">
        <f>IF(C391="","",IFERROR(VLOOKUP(C391,Должности!$A$2:$B$21,2,FALSE),"нет такого кода"))</f>
        <v/>
      </c>
      <c r="E391" s="8" t="n"/>
      <c r="F391" s="8" t="n"/>
      <c r="G391" s="8" t="n"/>
      <c r="H391" s="9" t="n"/>
      <c r="I391" s="9" t="n"/>
      <c r="J391" s="8" t="n"/>
      <c r="K391" s="9" t="n"/>
      <c r="L391" s="12">
        <f>IF(H391="","",ROUND((IF(I391="",H391,(H391+I391)/2)+K391)/IF(J391="на руки",0.87,1),0))</f>
        <v/>
      </c>
      <c r="M391" s="8" t="n"/>
      <c r="N391" s="10">
        <f>IF(B391="","",IF(TODAY()-B391&gt;92,"старше 3 мес.","ок"))</f>
        <v/>
      </c>
      <c r="O391" s="8" t="n"/>
    </row>
    <row r="392">
      <c r="A392" s="10">
        <f>IF(C392="","",ROW()-1)</f>
        <v/>
      </c>
      <c r="B392" s="13" t="n"/>
      <c r="C392" s="8" t="n"/>
      <c r="D392" s="10">
        <f>IF(C392="","",IFERROR(VLOOKUP(C392,Должности!$A$2:$B$21,2,FALSE),"нет такого кода"))</f>
        <v/>
      </c>
      <c r="E392" s="8" t="n"/>
      <c r="F392" s="8" t="n"/>
      <c r="G392" s="8" t="n"/>
      <c r="H392" s="9" t="n"/>
      <c r="I392" s="9" t="n"/>
      <c r="J392" s="8" t="n"/>
      <c r="K392" s="9" t="n"/>
      <c r="L392" s="12">
        <f>IF(H392="","",ROUND((IF(I392="",H392,(H392+I392)/2)+K392)/IF(J392="на руки",0.87,1),0))</f>
        <v/>
      </c>
      <c r="M392" s="8" t="n"/>
      <c r="N392" s="10">
        <f>IF(B392="","",IF(TODAY()-B392&gt;92,"старше 3 мес.","ок"))</f>
        <v/>
      </c>
      <c r="O392" s="8" t="n"/>
    </row>
    <row r="393">
      <c r="A393" s="10">
        <f>IF(C393="","",ROW()-1)</f>
        <v/>
      </c>
      <c r="B393" s="13" t="n"/>
      <c r="C393" s="8" t="n"/>
      <c r="D393" s="10">
        <f>IF(C393="","",IFERROR(VLOOKUP(C393,Должности!$A$2:$B$21,2,FALSE),"нет такого кода"))</f>
        <v/>
      </c>
      <c r="E393" s="8" t="n"/>
      <c r="F393" s="8" t="n"/>
      <c r="G393" s="8" t="n"/>
      <c r="H393" s="9" t="n"/>
      <c r="I393" s="9" t="n"/>
      <c r="J393" s="8" t="n"/>
      <c r="K393" s="9" t="n"/>
      <c r="L393" s="12">
        <f>IF(H393="","",ROUND((IF(I393="",H393,(H393+I393)/2)+K393)/IF(J393="на руки",0.87,1),0))</f>
        <v/>
      </c>
      <c r="M393" s="8" t="n"/>
      <c r="N393" s="10">
        <f>IF(B393="","",IF(TODAY()-B393&gt;92,"старше 3 мес.","ок"))</f>
        <v/>
      </c>
      <c r="O393" s="8" t="n"/>
    </row>
    <row r="394">
      <c r="A394" s="10">
        <f>IF(C394="","",ROW()-1)</f>
        <v/>
      </c>
      <c r="B394" s="13" t="n"/>
      <c r="C394" s="8" t="n"/>
      <c r="D394" s="10">
        <f>IF(C394="","",IFERROR(VLOOKUP(C394,Должности!$A$2:$B$21,2,FALSE),"нет такого кода"))</f>
        <v/>
      </c>
      <c r="E394" s="8" t="n"/>
      <c r="F394" s="8" t="n"/>
      <c r="G394" s="8" t="n"/>
      <c r="H394" s="9" t="n"/>
      <c r="I394" s="9" t="n"/>
      <c r="J394" s="8" t="n"/>
      <c r="K394" s="9" t="n"/>
      <c r="L394" s="12">
        <f>IF(H394="","",ROUND((IF(I394="",H394,(H394+I394)/2)+K394)/IF(J394="на руки",0.87,1),0))</f>
        <v/>
      </c>
      <c r="M394" s="8" t="n"/>
      <c r="N394" s="10">
        <f>IF(B394="","",IF(TODAY()-B394&gt;92,"старше 3 мес.","ок"))</f>
        <v/>
      </c>
      <c r="O394" s="8" t="n"/>
    </row>
    <row r="395">
      <c r="A395" s="10">
        <f>IF(C395="","",ROW()-1)</f>
        <v/>
      </c>
      <c r="B395" s="13" t="n"/>
      <c r="C395" s="8" t="n"/>
      <c r="D395" s="10">
        <f>IF(C395="","",IFERROR(VLOOKUP(C395,Должности!$A$2:$B$21,2,FALSE),"нет такого кода"))</f>
        <v/>
      </c>
      <c r="E395" s="8" t="n"/>
      <c r="F395" s="8" t="n"/>
      <c r="G395" s="8" t="n"/>
      <c r="H395" s="9" t="n"/>
      <c r="I395" s="9" t="n"/>
      <c r="J395" s="8" t="n"/>
      <c r="K395" s="9" t="n"/>
      <c r="L395" s="12">
        <f>IF(H395="","",ROUND((IF(I395="",H395,(H395+I395)/2)+K395)/IF(J395="на руки",0.87,1),0))</f>
        <v/>
      </c>
      <c r="M395" s="8" t="n"/>
      <c r="N395" s="10">
        <f>IF(B395="","",IF(TODAY()-B395&gt;92,"старше 3 мес.","ок"))</f>
        <v/>
      </c>
      <c r="O395" s="8" t="n"/>
    </row>
    <row r="396">
      <c r="A396" s="10">
        <f>IF(C396="","",ROW()-1)</f>
        <v/>
      </c>
      <c r="B396" s="13" t="n"/>
      <c r="C396" s="8" t="n"/>
      <c r="D396" s="10">
        <f>IF(C396="","",IFERROR(VLOOKUP(C396,Должности!$A$2:$B$21,2,FALSE),"нет такого кода"))</f>
        <v/>
      </c>
      <c r="E396" s="8" t="n"/>
      <c r="F396" s="8" t="n"/>
      <c r="G396" s="8" t="n"/>
      <c r="H396" s="9" t="n"/>
      <c r="I396" s="9" t="n"/>
      <c r="J396" s="8" t="n"/>
      <c r="K396" s="9" t="n"/>
      <c r="L396" s="12">
        <f>IF(H396="","",ROUND((IF(I396="",H396,(H396+I396)/2)+K396)/IF(J396="на руки",0.87,1),0))</f>
        <v/>
      </c>
      <c r="M396" s="8" t="n"/>
      <c r="N396" s="10">
        <f>IF(B396="","",IF(TODAY()-B396&gt;92,"старше 3 мес.","ок"))</f>
        <v/>
      </c>
      <c r="O396" s="8" t="n"/>
    </row>
    <row r="397">
      <c r="A397" s="10">
        <f>IF(C397="","",ROW()-1)</f>
        <v/>
      </c>
      <c r="B397" s="13" t="n"/>
      <c r="C397" s="8" t="n"/>
      <c r="D397" s="10">
        <f>IF(C397="","",IFERROR(VLOOKUP(C397,Должности!$A$2:$B$21,2,FALSE),"нет такого кода"))</f>
        <v/>
      </c>
      <c r="E397" s="8" t="n"/>
      <c r="F397" s="8" t="n"/>
      <c r="G397" s="8" t="n"/>
      <c r="H397" s="9" t="n"/>
      <c r="I397" s="9" t="n"/>
      <c r="J397" s="8" t="n"/>
      <c r="K397" s="9" t="n"/>
      <c r="L397" s="12">
        <f>IF(H397="","",ROUND((IF(I397="",H397,(H397+I397)/2)+K397)/IF(J397="на руки",0.87,1),0))</f>
        <v/>
      </c>
      <c r="M397" s="8" t="n"/>
      <c r="N397" s="10">
        <f>IF(B397="","",IF(TODAY()-B397&gt;92,"старше 3 мес.","ок"))</f>
        <v/>
      </c>
      <c r="O397" s="8" t="n"/>
    </row>
    <row r="398">
      <c r="A398" s="10">
        <f>IF(C398="","",ROW()-1)</f>
        <v/>
      </c>
      <c r="B398" s="13" t="n"/>
      <c r="C398" s="8" t="n"/>
      <c r="D398" s="10">
        <f>IF(C398="","",IFERROR(VLOOKUP(C398,Должности!$A$2:$B$21,2,FALSE),"нет такого кода"))</f>
        <v/>
      </c>
      <c r="E398" s="8" t="n"/>
      <c r="F398" s="8" t="n"/>
      <c r="G398" s="8" t="n"/>
      <c r="H398" s="9" t="n"/>
      <c r="I398" s="9" t="n"/>
      <c r="J398" s="8" t="n"/>
      <c r="K398" s="9" t="n"/>
      <c r="L398" s="12">
        <f>IF(H398="","",ROUND((IF(I398="",H398,(H398+I398)/2)+K398)/IF(J398="на руки",0.87,1),0))</f>
        <v/>
      </c>
      <c r="M398" s="8" t="n"/>
      <c r="N398" s="10">
        <f>IF(B398="","",IF(TODAY()-B398&gt;92,"старше 3 мес.","ок"))</f>
        <v/>
      </c>
      <c r="O398" s="8" t="n"/>
    </row>
    <row r="399">
      <c r="A399" s="10">
        <f>IF(C399="","",ROW()-1)</f>
        <v/>
      </c>
      <c r="B399" s="13" t="n"/>
      <c r="C399" s="8" t="n"/>
      <c r="D399" s="10">
        <f>IF(C399="","",IFERROR(VLOOKUP(C399,Должности!$A$2:$B$21,2,FALSE),"нет такого кода"))</f>
        <v/>
      </c>
      <c r="E399" s="8" t="n"/>
      <c r="F399" s="8" t="n"/>
      <c r="G399" s="8" t="n"/>
      <c r="H399" s="9" t="n"/>
      <c r="I399" s="9" t="n"/>
      <c r="J399" s="8" t="n"/>
      <c r="K399" s="9" t="n"/>
      <c r="L399" s="12">
        <f>IF(H399="","",ROUND((IF(I399="",H399,(H399+I399)/2)+K399)/IF(J399="на руки",0.87,1),0))</f>
        <v/>
      </c>
      <c r="M399" s="8" t="n"/>
      <c r="N399" s="10">
        <f>IF(B399="","",IF(TODAY()-B399&gt;92,"старше 3 мес.","ок"))</f>
        <v/>
      </c>
      <c r="O399" s="8" t="n"/>
    </row>
    <row r="400">
      <c r="A400" s="10">
        <f>IF(C400="","",ROW()-1)</f>
        <v/>
      </c>
      <c r="B400" s="13" t="n"/>
      <c r="C400" s="8" t="n"/>
      <c r="D400" s="10">
        <f>IF(C400="","",IFERROR(VLOOKUP(C400,Должности!$A$2:$B$21,2,FALSE),"нет такого кода"))</f>
        <v/>
      </c>
      <c r="E400" s="8" t="n"/>
      <c r="F400" s="8" t="n"/>
      <c r="G400" s="8" t="n"/>
      <c r="H400" s="9" t="n"/>
      <c r="I400" s="9" t="n"/>
      <c r="J400" s="8" t="n"/>
      <c r="K400" s="9" t="n"/>
      <c r="L400" s="12">
        <f>IF(H400="","",ROUND((IF(I400="",H400,(H400+I400)/2)+K400)/IF(J400="на руки",0.87,1),0))</f>
        <v/>
      </c>
      <c r="M400" s="8" t="n"/>
      <c r="N400" s="10">
        <f>IF(B400="","",IF(TODAY()-B400&gt;92,"старше 3 мес.","ок"))</f>
        <v/>
      </c>
      <c r="O400" s="8" t="n"/>
    </row>
    <row r="401">
      <c r="A401" s="10">
        <f>IF(C401="","",ROW()-1)</f>
        <v/>
      </c>
      <c r="B401" s="13" t="n"/>
      <c r="C401" s="8" t="n"/>
      <c r="D401" s="10">
        <f>IF(C401="","",IFERROR(VLOOKUP(C401,Должности!$A$2:$B$21,2,FALSE),"нет такого кода"))</f>
        <v/>
      </c>
      <c r="E401" s="8" t="n"/>
      <c r="F401" s="8" t="n"/>
      <c r="G401" s="8" t="n"/>
      <c r="H401" s="9" t="n"/>
      <c r="I401" s="9" t="n"/>
      <c r="J401" s="8" t="n"/>
      <c r="K401" s="9" t="n"/>
      <c r="L401" s="12">
        <f>IF(H401="","",ROUND((IF(I401="",H401,(H401+I401)/2)+K401)/IF(J401="на руки",0.87,1),0))</f>
        <v/>
      </c>
      <c r="M401" s="8" t="n"/>
      <c r="N401" s="10">
        <f>IF(B401="","",IF(TODAY()-B401&gt;92,"старше 3 мес.","ок"))</f>
        <v/>
      </c>
      <c r="O401" s="8" t="n"/>
    </row>
    <row r="402">
      <c r="A402" s="10">
        <f>IF(C402="","",ROW()-1)</f>
        <v/>
      </c>
      <c r="B402" s="13" t="n"/>
      <c r="C402" s="8" t="n"/>
      <c r="D402" s="10">
        <f>IF(C402="","",IFERROR(VLOOKUP(C402,Должности!$A$2:$B$21,2,FALSE),"нет такого кода"))</f>
        <v/>
      </c>
      <c r="E402" s="8" t="n"/>
      <c r="F402" s="8" t="n"/>
      <c r="G402" s="8" t="n"/>
      <c r="H402" s="9" t="n"/>
      <c r="I402" s="9" t="n"/>
      <c r="J402" s="8" t="n"/>
      <c r="K402" s="9" t="n"/>
      <c r="L402" s="12">
        <f>IF(H402="","",ROUND((IF(I402="",H402,(H402+I402)/2)+K402)/IF(J402="на руки",0.87,1),0))</f>
        <v/>
      </c>
      <c r="M402" s="8" t="n"/>
      <c r="N402" s="10">
        <f>IF(B402="","",IF(TODAY()-B402&gt;92,"старше 3 мес.","ок"))</f>
        <v/>
      </c>
      <c r="O402" s="8" t="n"/>
    </row>
    <row r="403">
      <c r="A403" s="10">
        <f>IF(C403="","",ROW()-1)</f>
        <v/>
      </c>
      <c r="B403" s="13" t="n"/>
      <c r="C403" s="8" t="n"/>
      <c r="D403" s="10">
        <f>IF(C403="","",IFERROR(VLOOKUP(C403,Должности!$A$2:$B$21,2,FALSE),"нет такого кода"))</f>
        <v/>
      </c>
      <c r="E403" s="8" t="n"/>
      <c r="F403" s="8" t="n"/>
      <c r="G403" s="8" t="n"/>
      <c r="H403" s="9" t="n"/>
      <c r="I403" s="9" t="n"/>
      <c r="J403" s="8" t="n"/>
      <c r="K403" s="9" t="n"/>
      <c r="L403" s="12">
        <f>IF(H403="","",ROUND((IF(I403="",H403,(H403+I403)/2)+K403)/IF(J403="на руки",0.87,1),0))</f>
        <v/>
      </c>
      <c r="M403" s="8" t="n"/>
      <c r="N403" s="10">
        <f>IF(B403="","",IF(TODAY()-B403&gt;92,"старше 3 мес.","ок"))</f>
        <v/>
      </c>
      <c r="O403" s="8" t="n"/>
    </row>
    <row r="404">
      <c r="A404" s="10">
        <f>IF(C404="","",ROW()-1)</f>
        <v/>
      </c>
      <c r="B404" s="13" t="n"/>
      <c r="C404" s="8" t="n"/>
      <c r="D404" s="10">
        <f>IF(C404="","",IFERROR(VLOOKUP(C404,Должности!$A$2:$B$21,2,FALSE),"нет такого кода"))</f>
        <v/>
      </c>
      <c r="E404" s="8" t="n"/>
      <c r="F404" s="8" t="n"/>
      <c r="G404" s="8" t="n"/>
      <c r="H404" s="9" t="n"/>
      <c r="I404" s="9" t="n"/>
      <c r="J404" s="8" t="n"/>
      <c r="K404" s="9" t="n"/>
      <c r="L404" s="12">
        <f>IF(H404="","",ROUND((IF(I404="",H404,(H404+I404)/2)+K404)/IF(J404="на руки",0.87,1),0))</f>
        <v/>
      </c>
      <c r="M404" s="8" t="n"/>
      <c r="N404" s="10">
        <f>IF(B404="","",IF(TODAY()-B404&gt;92,"старше 3 мес.","ок"))</f>
        <v/>
      </c>
      <c r="O404" s="8" t="n"/>
    </row>
    <row r="405">
      <c r="A405" s="10">
        <f>IF(C405="","",ROW()-1)</f>
        <v/>
      </c>
      <c r="B405" s="13" t="n"/>
      <c r="C405" s="8" t="n"/>
      <c r="D405" s="10">
        <f>IF(C405="","",IFERROR(VLOOKUP(C405,Должности!$A$2:$B$21,2,FALSE),"нет такого кода"))</f>
        <v/>
      </c>
      <c r="E405" s="8" t="n"/>
      <c r="F405" s="8" t="n"/>
      <c r="G405" s="8" t="n"/>
      <c r="H405" s="9" t="n"/>
      <c r="I405" s="9" t="n"/>
      <c r="J405" s="8" t="n"/>
      <c r="K405" s="9" t="n"/>
      <c r="L405" s="12">
        <f>IF(H405="","",ROUND((IF(I405="",H405,(H405+I405)/2)+K405)/IF(J405="на руки",0.87,1),0))</f>
        <v/>
      </c>
      <c r="M405" s="8" t="n"/>
      <c r="N405" s="10">
        <f>IF(B405="","",IF(TODAY()-B405&gt;92,"старше 3 мес.","ок"))</f>
        <v/>
      </c>
      <c r="O405" s="8" t="n"/>
    </row>
    <row r="406">
      <c r="A406" s="10">
        <f>IF(C406="","",ROW()-1)</f>
        <v/>
      </c>
      <c r="B406" s="13" t="n"/>
      <c r="C406" s="8" t="n"/>
      <c r="D406" s="10">
        <f>IF(C406="","",IFERROR(VLOOKUP(C406,Должности!$A$2:$B$21,2,FALSE),"нет такого кода"))</f>
        <v/>
      </c>
      <c r="E406" s="8" t="n"/>
      <c r="F406" s="8" t="n"/>
      <c r="G406" s="8" t="n"/>
      <c r="H406" s="9" t="n"/>
      <c r="I406" s="9" t="n"/>
      <c r="J406" s="8" t="n"/>
      <c r="K406" s="9" t="n"/>
      <c r="L406" s="12">
        <f>IF(H406="","",ROUND((IF(I406="",H406,(H406+I406)/2)+K406)/IF(J406="на руки",0.87,1),0))</f>
        <v/>
      </c>
      <c r="M406" s="8" t="n"/>
      <c r="N406" s="10">
        <f>IF(B406="","",IF(TODAY()-B406&gt;92,"старше 3 мес.","ок"))</f>
        <v/>
      </c>
      <c r="O406" s="8" t="n"/>
    </row>
    <row r="407">
      <c r="A407" s="10">
        <f>IF(C407="","",ROW()-1)</f>
        <v/>
      </c>
      <c r="B407" s="13" t="n"/>
      <c r="C407" s="8" t="n"/>
      <c r="D407" s="10">
        <f>IF(C407="","",IFERROR(VLOOKUP(C407,Должности!$A$2:$B$21,2,FALSE),"нет такого кода"))</f>
        <v/>
      </c>
      <c r="E407" s="8" t="n"/>
      <c r="F407" s="8" t="n"/>
      <c r="G407" s="8" t="n"/>
      <c r="H407" s="9" t="n"/>
      <c r="I407" s="9" t="n"/>
      <c r="J407" s="8" t="n"/>
      <c r="K407" s="9" t="n"/>
      <c r="L407" s="12">
        <f>IF(H407="","",ROUND((IF(I407="",H407,(H407+I407)/2)+K407)/IF(J407="на руки",0.87,1),0))</f>
        <v/>
      </c>
      <c r="M407" s="8" t="n"/>
      <c r="N407" s="10">
        <f>IF(B407="","",IF(TODAY()-B407&gt;92,"старше 3 мес.","ок"))</f>
        <v/>
      </c>
      <c r="O407" s="8" t="n"/>
    </row>
    <row r="408">
      <c r="A408" s="10">
        <f>IF(C408="","",ROW()-1)</f>
        <v/>
      </c>
      <c r="B408" s="13" t="n"/>
      <c r="C408" s="8" t="n"/>
      <c r="D408" s="10">
        <f>IF(C408="","",IFERROR(VLOOKUP(C408,Должности!$A$2:$B$21,2,FALSE),"нет такого кода"))</f>
        <v/>
      </c>
      <c r="E408" s="8" t="n"/>
      <c r="F408" s="8" t="n"/>
      <c r="G408" s="8" t="n"/>
      <c r="H408" s="9" t="n"/>
      <c r="I408" s="9" t="n"/>
      <c r="J408" s="8" t="n"/>
      <c r="K408" s="9" t="n"/>
      <c r="L408" s="12">
        <f>IF(H408="","",ROUND((IF(I408="",H408,(H408+I408)/2)+K408)/IF(J408="на руки",0.87,1),0))</f>
        <v/>
      </c>
      <c r="M408" s="8" t="n"/>
      <c r="N408" s="10">
        <f>IF(B408="","",IF(TODAY()-B408&gt;92,"старше 3 мес.","ок"))</f>
        <v/>
      </c>
      <c r="O408" s="8" t="n"/>
    </row>
    <row r="409">
      <c r="A409" s="10">
        <f>IF(C409="","",ROW()-1)</f>
        <v/>
      </c>
      <c r="B409" s="13" t="n"/>
      <c r="C409" s="8" t="n"/>
      <c r="D409" s="10">
        <f>IF(C409="","",IFERROR(VLOOKUP(C409,Должности!$A$2:$B$21,2,FALSE),"нет такого кода"))</f>
        <v/>
      </c>
      <c r="E409" s="8" t="n"/>
      <c r="F409" s="8" t="n"/>
      <c r="G409" s="8" t="n"/>
      <c r="H409" s="9" t="n"/>
      <c r="I409" s="9" t="n"/>
      <c r="J409" s="8" t="n"/>
      <c r="K409" s="9" t="n"/>
      <c r="L409" s="12">
        <f>IF(H409="","",ROUND((IF(I409="",H409,(H409+I409)/2)+K409)/IF(J409="на руки",0.87,1),0))</f>
        <v/>
      </c>
      <c r="M409" s="8" t="n"/>
      <c r="N409" s="10">
        <f>IF(B409="","",IF(TODAY()-B409&gt;92,"старше 3 мес.","ок"))</f>
        <v/>
      </c>
      <c r="O409" s="8" t="n"/>
    </row>
    <row r="410">
      <c r="A410" s="10">
        <f>IF(C410="","",ROW()-1)</f>
        <v/>
      </c>
      <c r="B410" s="13" t="n"/>
      <c r="C410" s="8" t="n"/>
      <c r="D410" s="10">
        <f>IF(C410="","",IFERROR(VLOOKUP(C410,Должности!$A$2:$B$21,2,FALSE),"нет такого кода"))</f>
        <v/>
      </c>
      <c r="E410" s="8" t="n"/>
      <c r="F410" s="8" t="n"/>
      <c r="G410" s="8" t="n"/>
      <c r="H410" s="9" t="n"/>
      <c r="I410" s="9" t="n"/>
      <c r="J410" s="8" t="n"/>
      <c r="K410" s="9" t="n"/>
      <c r="L410" s="12">
        <f>IF(H410="","",ROUND((IF(I410="",H410,(H410+I410)/2)+K410)/IF(J410="на руки",0.87,1),0))</f>
        <v/>
      </c>
      <c r="M410" s="8" t="n"/>
      <c r="N410" s="10">
        <f>IF(B410="","",IF(TODAY()-B410&gt;92,"старше 3 мес.","ок"))</f>
        <v/>
      </c>
      <c r="O410" s="8" t="n"/>
    </row>
    <row r="411">
      <c r="A411" s="10">
        <f>IF(C411="","",ROW()-1)</f>
        <v/>
      </c>
      <c r="B411" s="13" t="n"/>
      <c r="C411" s="8" t="n"/>
      <c r="D411" s="10">
        <f>IF(C411="","",IFERROR(VLOOKUP(C411,Должности!$A$2:$B$21,2,FALSE),"нет такого кода"))</f>
        <v/>
      </c>
      <c r="E411" s="8" t="n"/>
      <c r="F411" s="8" t="n"/>
      <c r="G411" s="8" t="n"/>
      <c r="H411" s="9" t="n"/>
      <c r="I411" s="9" t="n"/>
      <c r="J411" s="8" t="n"/>
      <c r="K411" s="9" t="n"/>
      <c r="L411" s="12">
        <f>IF(H411="","",ROUND((IF(I411="",H411,(H411+I411)/2)+K411)/IF(J411="на руки",0.87,1),0))</f>
        <v/>
      </c>
      <c r="M411" s="8" t="n"/>
      <c r="N411" s="10">
        <f>IF(B411="","",IF(TODAY()-B411&gt;92,"старше 3 мес.","ок"))</f>
        <v/>
      </c>
      <c r="O411" s="8" t="n"/>
    </row>
    <row r="412">
      <c r="A412" s="10">
        <f>IF(C412="","",ROW()-1)</f>
        <v/>
      </c>
      <c r="B412" s="13" t="n"/>
      <c r="C412" s="8" t="n"/>
      <c r="D412" s="10">
        <f>IF(C412="","",IFERROR(VLOOKUP(C412,Должности!$A$2:$B$21,2,FALSE),"нет такого кода"))</f>
        <v/>
      </c>
      <c r="E412" s="8" t="n"/>
      <c r="F412" s="8" t="n"/>
      <c r="G412" s="8" t="n"/>
      <c r="H412" s="9" t="n"/>
      <c r="I412" s="9" t="n"/>
      <c r="J412" s="8" t="n"/>
      <c r="K412" s="9" t="n"/>
      <c r="L412" s="12">
        <f>IF(H412="","",ROUND((IF(I412="",H412,(H412+I412)/2)+K412)/IF(J412="на руки",0.87,1),0))</f>
        <v/>
      </c>
      <c r="M412" s="8" t="n"/>
      <c r="N412" s="10">
        <f>IF(B412="","",IF(TODAY()-B412&gt;92,"старше 3 мес.","ок"))</f>
        <v/>
      </c>
      <c r="O412" s="8" t="n"/>
    </row>
    <row r="413">
      <c r="A413" s="10">
        <f>IF(C413="","",ROW()-1)</f>
        <v/>
      </c>
      <c r="B413" s="13" t="n"/>
      <c r="C413" s="8" t="n"/>
      <c r="D413" s="10">
        <f>IF(C413="","",IFERROR(VLOOKUP(C413,Должности!$A$2:$B$21,2,FALSE),"нет такого кода"))</f>
        <v/>
      </c>
      <c r="E413" s="8" t="n"/>
      <c r="F413" s="8" t="n"/>
      <c r="G413" s="8" t="n"/>
      <c r="H413" s="9" t="n"/>
      <c r="I413" s="9" t="n"/>
      <c r="J413" s="8" t="n"/>
      <c r="K413" s="9" t="n"/>
      <c r="L413" s="12">
        <f>IF(H413="","",ROUND((IF(I413="",H413,(H413+I413)/2)+K413)/IF(J413="на руки",0.87,1),0))</f>
        <v/>
      </c>
      <c r="M413" s="8" t="n"/>
      <c r="N413" s="10">
        <f>IF(B413="","",IF(TODAY()-B413&gt;92,"старше 3 мес.","ок"))</f>
        <v/>
      </c>
      <c r="O413" s="8" t="n"/>
    </row>
    <row r="414">
      <c r="A414" s="10">
        <f>IF(C414="","",ROW()-1)</f>
        <v/>
      </c>
      <c r="B414" s="13" t="n"/>
      <c r="C414" s="8" t="n"/>
      <c r="D414" s="10">
        <f>IF(C414="","",IFERROR(VLOOKUP(C414,Должности!$A$2:$B$21,2,FALSE),"нет такого кода"))</f>
        <v/>
      </c>
      <c r="E414" s="8" t="n"/>
      <c r="F414" s="8" t="n"/>
      <c r="G414" s="8" t="n"/>
      <c r="H414" s="9" t="n"/>
      <c r="I414" s="9" t="n"/>
      <c r="J414" s="8" t="n"/>
      <c r="K414" s="9" t="n"/>
      <c r="L414" s="12">
        <f>IF(H414="","",ROUND((IF(I414="",H414,(H414+I414)/2)+K414)/IF(J414="на руки",0.87,1),0))</f>
        <v/>
      </c>
      <c r="M414" s="8" t="n"/>
      <c r="N414" s="10">
        <f>IF(B414="","",IF(TODAY()-B414&gt;92,"старше 3 мес.","ок"))</f>
        <v/>
      </c>
      <c r="O414" s="8" t="n"/>
    </row>
    <row r="415">
      <c r="A415" s="10">
        <f>IF(C415="","",ROW()-1)</f>
        <v/>
      </c>
      <c r="B415" s="13" t="n"/>
      <c r="C415" s="8" t="n"/>
      <c r="D415" s="10">
        <f>IF(C415="","",IFERROR(VLOOKUP(C415,Должности!$A$2:$B$21,2,FALSE),"нет такого кода"))</f>
        <v/>
      </c>
      <c r="E415" s="8" t="n"/>
      <c r="F415" s="8" t="n"/>
      <c r="G415" s="8" t="n"/>
      <c r="H415" s="9" t="n"/>
      <c r="I415" s="9" t="n"/>
      <c r="J415" s="8" t="n"/>
      <c r="K415" s="9" t="n"/>
      <c r="L415" s="12">
        <f>IF(H415="","",ROUND((IF(I415="",H415,(H415+I415)/2)+K415)/IF(J415="на руки",0.87,1),0))</f>
        <v/>
      </c>
      <c r="M415" s="8" t="n"/>
      <c r="N415" s="10">
        <f>IF(B415="","",IF(TODAY()-B415&gt;92,"старше 3 мес.","ок"))</f>
        <v/>
      </c>
      <c r="O415" s="8" t="n"/>
    </row>
    <row r="416">
      <c r="A416" s="10">
        <f>IF(C416="","",ROW()-1)</f>
        <v/>
      </c>
      <c r="B416" s="13" t="n"/>
      <c r="C416" s="8" t="n"/>
      <c r="D416" s="10">
        <f>IF(C416="","",IFERROR(VLOOKUP(C416,Должности!$A$2:$B$21,2,FALSE),"нет такого кода"))</f>
        <v/>
      </c>
      <c r="E416" s="8" t="n"/>
      <c r="F416" s="8" t="n"/>
      <c r="G416" s="8" t="n"/>
      <c r="H416" s="9" t="n"/>
      <c r="I416" s="9" t="n"/>
      <c r="J416" s="8" t="n"/>
      <c r="K416" s="9" t="n"/>
      <c r="L416" s="12">
        <f>IF(H416="","",ROUND((IF(I416="",H416,(H416+I416)/2)+K416)/IF(J416="на руки",0.87,1),0))</f>
        <v/>
      </c>
      <c r="M416" s="8" t="n"/>
      <c r="N416" s="10">
        <f>IF(B416="","",IF(TODAY()-B416&gt;92,"старше 3 мес.","ок"))</f>
        <v/>
      </c>
      <c r="O416" s="8" t="n"/>
    </row>
    <row r="417">
      <c r="A417" s="10">
        <f>IF(C417="","",ROW()-1)</f>
        <v/>
      </c>
      <c r="B417" s="13" t="n"/>
      <c r="C417" s="8" t="n"/>
      <c r="D417" s="10">
        <f>IF(C417="","",IFERROR(VLOOKUP(C417,Должности!$A$2:$B$21,2,FALSE),"нет такого кода"))</f>
        <v/>
      </c>
      <c r="E417" s="8" t="n"/>
      <c r="F417" s="8" t="n"/>
      <c r="G417" s="8" t="n"/>
      <c r="H417" s="9" t="n"/>
      <c r="I417" s="9" t="n"/>
      <c r="J417" s="8" t="n"/>
      <c r="K417" s="9" t="n"/>
      <c r="L417" s="12">
        <f>IF(H417="","",ROUND((IF(I417="",H417,(H417+I417)/2)+K417)/IF(J417="на руки",0.87,1),0))</f>
        <v/>
      </c>
      <c r="M417" s="8" t="n"/>
      <c r="N417" s="10">
        <f>IF(B417="","",IF(TODAY()-B417&gt;92,"старше 3 мес.","ок"))</f>
        <v/>
      </c>
      <c r="O417" s="8" t="n"/>
    </row>
    <row r="418">
      <c r="A418" s="10">
        <f>IF(C418="","",ROW()-1)</f>
        <v/>
      </c>
      <c r="B418" s="13" t="n"/>
      <c r="C418" s="8" t="n"/>
      <c r="D418" s="10">
        <f>IF(C418="","",IFERROR(VLOOKUP(C418,Должности!$A$2:$B$21,2,FALSE),"нет такого кода"))</f>
        <v/>
      </c>
      <c r="E418" s="8" t="n"/>
      <c r="F418" s="8" t="n"/>
      <c r="G418" s="8" t="n"/>
      <c r="H418" s="9" t="n"/>
      <c r="I418" s="9" t="n"/>
      <c r="J418" s="8" t="n"/>
      <c r="K418" s="9" t="n"/>
      <c r="L418" s="12">
        <f>IF(H418="","",ROUND((IF(I418="",H418,(H418+I418)/2)+K418)/IF(J418="на руки",0.87,1),0))</f>
        <v/>
      </c>
      <c r="M418" s="8" t="n"/>
      <c r="N418" s="10">
        <f>IF(B418="","",IF(TODAY()-B418&gt;92,"старше 3 мес.","ок"))</f>
        <v/>
      </c>
      <c r="O418" s="8" t="n"/>
    </row>
    <row r="419">
      <c r="A419" s="10">
        <f>IF(C419="","",ROW()-1)</f>
        <v/>
      </c>
      <c r="B419" s="13" t="n"/>
      <c r="C419" s="8" t="n"/>
      <c r="D419" s="10">
        <f>IF(C419="","",IFERROR(VLOOKUP(C419,Должности!$A$2:$B$21,2,FALSE),"нет такого кода"))</f>
        <v/>
      </c>
      <c r="E419" s="8" t="n"/>
      <c r="F419" s="8" t="n"/>
      <c r="G419" s="8" t="n"/>
      <c r="H419" s="9" t="n"/>
      <c r="I419" s="9" t="n"/>
      <c r="J419" s="8" t="n"/>
      <c r="K419" s="9" t="n"/>
      <c r="L419" s="12">
        <f>IF(H419="","",ROUND((IF(I419="",H419,(H419+I419)/2)+K419)/IF(J419="на руки",0.87,1),0))</f>
        <v/>
      </c>
      <c r="M419" s="8" t="n"/>
      <c r="N419" s="10">
        <f>IF(B419="","",IF(TODAY()-B419&gt;92,"старше 3 мес.","ок"))</f>
        <v/>
      </c>
      <c r="O419" s="8" t="n"/>
    </row>
    <row r="420">
      <c r="A420" s="10">
        <f>IF(C420="","",ROW()-1)</f>
        <v/>
      </c>
      <c r="B420" s="13" t="n"/>
      <c r="C420" s="8" t="n"/>
      <c r="D420" s="10">
        <f>IF(C420="","",IFERROR(VLOOKUP(C420,Должности!$A$2:$B$21,2,FALSE),"нет такого кода"))</f>
        <v/>
      </c>
      <c r="E420" s="8" t="n"/>
      <c r="F420" s="8" t="n"/>
      <c r="G420" s="8" t="n"/>
      <c r="H420" s="9" t="n"/>
      <c r="I420" s="9" t="n"/>
      <c r="J420" s="8" t="n"/>
      <c r="K420" s="9" t="n"/>
      <c r="L420" s="12">
        <f>IF(H420="","",ROUND((IF(I420="",H420,(H420+I420)/2)+K420)/IF(J420="на руки",0.87,1),0))</f>
        <v/>
      </c>
      <c r="M420" s="8" t="n"/>
      <c r="N420" s="10">
        <f>IF(B420="","",IF(TODAY()-B420&gt;92,"старше 3 мес.","ок"))</f>
        <v/>
      </c>
      <c r="O420" s="8" t="n"/>
    </row>
    <row r="421">
      <c r="A421" s="10">
        <f>IF(C421="","",ROW()-1)</f>
        <v/>
      </c>
      <c r="B421" s="13" t="n"/>
      <c r="C421" s="8" t="n"/>
      <c r="D421" s="10">
        <f>IF(C421="","",IFERROR(VLOOKUP(C421,Должности!$A$2:$B$21,2,FALSE),"нет такого кода"))</f>
        <v/>
      </c>
      <c r="E421" s="8" t="n"/>
      <c r="F421" s="8" t="n"/>
      <c r="G421" s="8" t="n"/>
      <c r="H421" s="9" t="n"/>
      <c r="I421" s="9" t="n"/>
      <c r="J421" s="8" t="n"/>
      <c r="K421" s="9" t="n"/>
      <c r="L421" s="12">
        <f>IF(H421="","",ROUND((IF(I421="",H421,(H421+I421)/2)+K421)/IF(J421="на руки",0.87,1),0))</f>
        <v/>
      </c>
      <c r="M421" s="8" t="n"/>
      <c r="N421" s="10">
        <f>IF(B421="","",IF(TODAY()-B421&gt;92,"старше 3 мес.","ок"))</f>
        <v/>
      </c>
      <c r="O421" s="8" t="n"/>
    </row>
    <row r="422">
      <c r="A422" s="10">
        <f>IF(C422="","",ROW()-1)</f>
        <v/>
      </c>
      <c r="B422" s="13" t="n"/>
      <c r="C422" s="8" t="n"/>
      <c r="D422" s="10">
        <f>IF(C422="","",IFERROR(VLOOKUP(C422,Должности!$A$2:$B$21,2,FALSE),"нет такого кода"))</f>
        <v/>
      </c>
      <c r="E422" s="8" t="n"/>
      <c r="F422" s="8" t="n"/>
      <c r="G422" s="8" t="n"/>
      <c r="H422" s="9" t="n"/>
      <c r="I422" s="9" t="n"/>
      <c r="J422" s="8" t="n"/>
      <c r="K422" s="9" t="n"/>
      <c r="L422" s="12">
        <f>IF(H422="","",ROUND((IF(I422="",H422,(H422+I422)/2)+K422)/IF(J422="на руки",0.87,1),0))</f>
        <v/>
      </c>
      <c r="M422" s="8" t="n"/>
      <c r="N422" s="10">
        <f>IF(B422="","",IF(TODAY()-B422&gt;92,"старше 3 мес.","ок"))</f>
        <v/>
      </c>
      <c r="O422" s="8" t="n"/>
    </row>
    <row r="423">
      <c r="A423" s="10">
        <f>IF(C423="","",ROW()-1)</f>
        <v/>
      </c>
      <c r="B423" s="13" t="n"/>
      <c r="C423" s="8" t="n"/>
      <c r="D423" s="10">
        <f>IF(C423="","",IFERROR(VLOOKUP(C423,Должности!$A$2:$B$21,2,FALSE),"нет такого кода"))</f>
        <v/>
      </c>
      <c r="E423" s="8" t="n"/>
      <c r="F423" s="8" t="n"/>
      <c r="G423" s="8" t="n"/>
      <c r="H423" s="9" t="n"/>
      <c r="I423" s="9" t="n"/>
      <c r="J423" s="8" t="n"/>
      <c r="K423" s="9" t="n"/>
      <c r="L423" s="12">
        <f>IF(H423="","",ROUND((IF(I423="",H423,(H423+I423)/2)+K423)/IF(J423="на руки",0.87,1),0))</f>
        <v/>
      </c>
      <c r="M423" s="8" t="n"/>
      <c r="N423" s="10">
        <f>IF(B423="","",IF(TODAY()-B423&gt;92,"старше 3 мес.","ок"))</f>
        <v/>
      </c>
      <c r="O423" s="8" t="n"/>
    </row>
    <row r="424">
      <c r="A424" s="10">
        <f>IF(C424="","",ROW()-1)</f>
        <v/>
      </c>
      <c r="B424" s="13" t="n"/>
      <c r="C424" s="8" t="n"/>
      <c r="D424" s="10">
        <f>IF(C424="","",IFERROR(VLOOKUP(C424,Должности!$A$2:$B$21,2,FALSE),"нет такого кода"))</f>
        <v/>
      </c>
      <c r="E424" s="8" t="n"/>
      <c r="F424" s="8" t="n"/>
      <c r="G424" s="8" t="n"/>
      <c r="H424" s="9" t="n"/>
      <c r="I424" s="9" t="n"/>
      <c r="J424" s="8" t="n"/>
      <c r="K424" s="9" t="n"/>
      <c r="L424" s="12">
        <f>IF(H424="","",ROUND((IF(I424="",H424,(H424+I424)/2)+K424)/IF(J424="на руки",0.87,1),0))</f>
        <v/>
      </c>
      <c r="M424" s="8" t="n"/>
      <c r="N424" s="10">
        <f>IF(B424="","",IF(TODAY()-B424&gt;92,"старше 3 мес.","ок"))</f>
        <v/>
      </c>
      <c r="O424" s="8" t="n"/>
    </row>
    <row r="425">
      <c r="A425" s="10">
        <f>IF(C425="","",ROW()-1)</f>
        <v/>
      </c>
      <c r="B425" s="13" t="n"/>
      <c r="C425" s="8" t="n"/>
      <c r="D425" s="10">
        <f>IF(C425="","",IFERROR(VLOOKUP(C425,Должности!$A$2:$B$21,2,FALSE),"нет такого кода"))</f>
        <v/>
      </c>
      <c r="E425" s="8" t="n"/>
      <c r="F425" s="8" t="n"/>
      <c r="G425" s="8" t="n"/>
      <c r="H425" s="9" t="n"/>
      <c r="I425" s="9" t="n"/>
      <c r="J425" s="8" t="n"/>
      <c r="K425" s="9" t="n"/>
      <c r="L425" s="12">
        <f>IF(H425="","",ROUND((IF(I425="",H425,(H425+I425)/2)+K425)/IF(J425="на руки",0.87,1),0))</f>
        <v/>
      </c>
      <c r="M425" s="8" t="n"/>
      <c r="N425" s="10">
        <f>IF(B425="","",IF(TODAY()-B425&gt;92,"старше 3 мес.","ок"))</f>
        <v/>
      </c>
      <c r="O425" s="8" t="n"/>
    </row>
    <row r="426">
      <c r="A426" s="10">
        <f>IF(C426="","",ROW()-1)</f>
        <v/>
      </c>
      <c r="B426" s="13" t="n"/>
      <c r="C426" s="8" t="n"/>
      <c r="D426" s="10">
        <f>IF(C426="","",IFERROR(VLOOKUP(C426,Должности!$A$2:$B$21,2,FALSE),"нет такого кода"))</f>
        <v/>
      </c>
      <c r="E426" s="8" t="n"/>
      <c r="F426" s="8" t="n"/>
      <c r="G426" s="8" t="n"/>
      <c r="H426" s="9" t="n"/>
      <c r="I426" s="9" t="n"/>
      <c r="J426" s="8" t="n"/>
      <c r="K426" s="9" t="n"/>
      <c r="L426" s="12">
        <f>IF(H426="","",ROUND((IF(I426="",H426,(H426+I426)/2)+K426)/IF(J426="на руки",0.87,1),0))</f>
        <v/>
      </c>
      <c r="M426" s="8" t="n"/>
      <c r="N426" s="10">
        <f>IF(B426="","",IF(TODAY()-B426&gt;92,"старше 3 мес.","ок"))</f>
        <v/>
      </c>
      <c r="O426" s="8" t="n"/>
    </row>
    <row r="427">
      <c r="A427" s="10">
        <f>IF(C427="","",ROW()-1)</f>
        <v/>
      </c>
      <c r="B427" s="13" t="n"/>
      <c r="C427" s="8" t="n"/>
      <c r="D427" s="10">
        <f>IF(C427="","",IFERROR(VLOOKUP(C427,Должности!$A$2:$B$21,2,FALSE),"нет такого кода"))</f>
        <v/>
      </c>
      <c r="E427" s="8" t="n"/>
      <c r="F427" s="8" t="n"/>
      <c r="G427" s="8" t="n"/>
      <c r="H427" s="9" t="n"/>
      <c r="I427" s="9" t="n"/>
      <c r="J427" s="8" t="n"/>
      <c r="K427" s="9" t="n"/>
      <c r="L427" s="12">
        <f>IF(H427="","",ROUND((IF(I427="",H427,(H427+I427)/2)+K427)/IF(J427="на руки",0.87,1),0))</f>
        <v/>
      </c>
      <c r="M427" s="8" t="n"/>
      <c r="N427" s="10">
        <f>IF(B427="","",IF(TODAY()-B427&gt;92,"старше 3 мес.","ок"))</f>
        <v/>
      </c>
      <c r="O427" s="8" t="n"/>
    </row>
    <row r="428">
      <c r="A428" s="10">
        <f>IF(C428="","",ROW()-1)</f>
        <v/>
      </c>
      <c r="B428" s="13" t="n"/>
      <c r="C428" s="8" t="n"/>
      <c r="D428" s="10">
        <f>IF(C428="","",IFERROR(VLOOKUP(C428,Должности!$A$2:$B$21,2,FALSE),"нет такого кода"))</f>
        <v/>
      </c>
      <c r="E428" s="8" t="n"/>
      <c r="F428" s="8" t="n"/>
      <c r="G428" s="8" t="n"/>
      <c r="H428" s="9" t="n"/>
      <c r="I428" s="9" t="n"/>
      <c r="J428" s="8" t="n"/>
      <c r="K428" s="9" t="n"/>
      <c r="L428" s="12">
        <f>IF(H428="","",ROUND((IF(I428="",H428,(H428+I428)/2)+K428)/IF(J428="на руки",0.87,1),0))</f>
        <v/>
      </c>
      <c r="M428" s="8" t="n"/>
      <c r="N428" s="10">
        <f>IF(B428="","",IF(TODAY()-B428&gt;92,"старше 3 мес.","ок"))</f>
        <v/>
      </c>
      <c r="O428" s="8" t="n"/>
    </row>
    <row r="429">
      <c r="A429" s="10">
        <f>IF(C429="","",ROW()-1)</f>
        <v/>
      </c>
      <c r="B429" s="13" t="n"/>
      <c r="C429" s="8" t="n"/>
      <c r="D429" s="10">
        <f>IF(C429="","",IFERROR(VLOOKUP(C429,Должности!$A$2:$B$21,2,FALSE),"нет такого кода"))</f>
        <v/>
      </c>
      <c r="E429" s="8" t="n"/>
      <c r="F429" s="8" t="n"/>
      <c r="G429" s="8" t="n"/>
      <c r="H429" s="9" t="n"/>
      <c r="I429" s="9" t="n"/>
      <c r="J429" s="8" t="n"/>
      <c r="K429" s="9" t="n"/>
      <c r="L429" s="12">
        <f>IF(H429="","",ROUND((IF(I429="",H429,(H429+I429)/2)+K429)/IF(J429="на руки",0.87,1),0))</f>
        <v/>
      </c>
      <c r="M429" s="8" t="n"/>
      <c r="N429" s="10">
        <f>IF(B429="","",IF(TODAY()-B429&gt;92,"старше 3 мес.","ок"))</f>
        <v/>
      </c>
      <c r="O429" s="8" t="n"/>
    </row>
    <row r="430">
      <c r="A430" s="10">
        <f>IF(C430="","",ROW()-1)</f>
        <v/>
      </c>
      <c r="B430" s="13" t="n"/>
      <c r="C430" s="8" t="n"/>
      <c r="D430" s="10">
        <f>IF(C430="","",IFERROR(VLOOKUP(C430,Должности!$A$2:$B$21,2,FALSE),"нет такого кода"))</f>
        <v/>
      </c>
      <c r="E430" s="8" t="n"/>
      <c r="F430" s="8" t="n"/>
      <c r="G430" s="8" t="n"/>
      <c r="H430" s="9" t="n"/>
      <c r="I430" s="9" t="n"/>
      <c r="J430" s="8" t="n"/>
      <c r="K430" s="9" t="n"/>
      <c r="L430" s="12">
        <f>IF(H430="","",ROUND((IF(I430="",H430,(H430+I430)/2)+K430)/IF(J430="на руки",0.87,1),0))</f>
        <v/>
      </c>
      <c r="M430" s="8" t="n"/>
      <c r="N430" s="10">
        <f>IF(B430="","",IF(TODAY()-B430&gt;92,"старше 3 мес.","ок"))</f>
        <v/>
      </c>
      <c r="O430" s="8" t="n"/>
    </row>
    <row r="431">
      <c r="A431" s="10">
        <f>IF(C431="","",ROW()-1)</f>
        <v/>
      </c>
      <c r="B431" s="13" t="n"/>
      <c r="C431" s="8" t="n"/>
      <c r="D431" s="10">
        <f>IF(C431="","",IFERROR(VLOOKUP(C431,Должности!$A$2:$B$21,2,FALSE),"нет такого кода"))</f>
        <v/>
      </c>
      <c r="E431" s="8" t="n"/>
      <c r="F431" s="8" t="n"/>
      <c r="G431" s="8" t="n"/>
      <c r="H431" s="9" t="n"/>
      <c r="I431" s="9" t="n"/>
      <c r="J431" s="8" t="n"/>
      <c r="K431" s="9" t="n"/>
      <c r="L431" s="12">
        <f>IF(H431="","",ROUND((IF(I431="",H431,(H431+I431)/2)+K431)/IF(J431="на руки",0.87,1),0))</f>
        <v/>
      </c>
      <c r="M431" s="8" t="n"/>
      <c r="N431" s="10">
        <f>IF(B431="","",IF(TODAY()-B431&gt;92,"старше 3 мес.","ок"))</f>
        <v/>
      </c>
      <c r="O431" s="8" t="n"/>
    </row>
    <row r="432">
      <c r="A432" s="10">
        <f>IF(C432="","",ROW()-1)</f>
        <v/>
      </c>
      <c r="B432" s="13" t="n"/>
      <c r="C432" s="8" t="n"/>
      <c r="D432" s="10">
        <f>IF(C432="","",IFERROR(VLOOKUP(C432,Должности!$A$2:$B$21,2,FALSE),"нет такого кода"))</f>
        <v/>
      </c>
      <c r="E432" s="8" t="n"/>
      <c r="F432" s="8" t="n"/>
      <c r="G432" s="8" t="n"/>
      <c r="H432" s="9" t="n"/>
      <c r="I432" s="9" t="n"/>
      <c r="J432" s="8" t="n"/>
      <c r="K432" s="9" t="n"/>
      <c r="L432" s="12">
        <f>IF(H432="","",ROUND((IF(I432="",H432,(H432+I432)/2)+K432)/IF(J432="на руки",0.87,1),0))</f>
        <v/>
      </c>
      <c r="M432" s="8" t="n"/>
      <c r="N432" s="10">
        <f>IF(B432="","",IF(TODAY()-B432&gt;92,"старше 3 мес.","ок"))</f>
        <v/>
      </c>
      <c r="O432" s="8" t="n"/>
    </row>
    <row r="433">
      <c r="A433" s="10">
        <f>IF(C433="","",ROW()-1)</f>
        <v/>
      </c>
      <c r="B433" s="13" t="n"/>
      <c r="C433" s="8" t="n"/>
      <c r="D433" s="10">
        <f>IF(C433="","",IFERROR(VLOOKUP(C433,Должности!$A$2:$B$21,2,FALSE),"нет такого кода"))</f>
        <v/>
      </c>
      <c r="E433" s="8" t="n"/>
      <c r="F433" s="8" t="n"/>
      <c r="G433" s="8" t="n"/>
      <c r="H433" s="9" t="n"/>
      <c r="I433" s="9" t="n"/>
      <c r="J433" s="8" t="n"/>
      <c r="K433" s="9" t="n"/>
      <c r="L433" s="12">
        <f>IF(H433="","",ROUND((IF(I433="",H433,(H433+I433)/2)+K433)/IF(J433="на руки",0.87,1),0))</f>
        <v/>
      </c>
      <c r="M433" s="8" t="n"/>
      <c r="N433" s="10">
        <f>IF(B433="","",IF(TODAY()-B433&gt;92,"старше 3 мес.","ок"))</f>
        <v/>
      </c>
      <c r="O433" s="8" t="n"/>
    </row>
    <row r="434">
      <c r="A434" s="10">
        <f>IF(C434="","",ROW()-1)</f>
        <v/>
      </c>
      <c r="B434" s="13" t="n"/>
      <c r="C434" s="8" t="n"/>
      <c r="D434" s="10">
        <f>IF(C434="","",IFERROR(VLOOKUP(C434,Должности!$A$2:$B$21,2,FALSE),"нет такого кода"))</f>
        <v/>
      </c>
      <c r="E434" s="8" t="n"/>
      <c r="F434" s="8" t="n"/>
      <c r="G434" s="8" t="n"/>
      <c r="H434" s="9" t="n"/>
      <c r="I434" s="9" t="n"/>
      <c r="J434" s="8" t="n"/>
      <c r="K434" s="9" t="n"/>
      <c r="L434" s="12">
        <f>IF(H434="","",ROUND((IF(I434="",H434,(H434+I434)/2)+K434)/IF(J434="на руки",0.87,1),0))</f>
        <v/>
      </c>
      <c r="M434" s="8" t="n"/>
      <c r="N434" s="10">
        <f>IF(B434="","",IF(TODAY()-B434&gt;92,"старше 3 мес.","ок"))</f>
        <v/>
      </c>
      <c r="O434" s="8" t="n"/>
    </row>
    <row r="435">
      <c r="A435" s="10">
        <f>IF(C435="","",ROW()-1)</f>
        <v/>
      </c>
      <c r="B435" s="13" t="n"/>
      <c r="C435" s="8" t="n"/>
      <c r="D435" s="10">
        <f>IF(C435="","",IFERROR(VLOOKUP(C435,Должности!$A$2:$B$21,2,FALSE),"нет такого кода"))</f>
        <v/>
      </c>
      <c r="E435" s="8" t="n"/>
      <c r="F435" s="8" t="n"/>
      <c r="G435" s="8" t="n"/>
      <c r="H435" s="9" t="n"/>
      <c r="I435" s="9" t="n"/>
      <c r="J435" s="8" t="n"/>
      <c r="K435" s="9" t="n"/>
      <c r="L435" s="12">
        <f>IF(H435="","",ROUND((IF(I435="",H435,(H435+I435)/2)+K435)/IF(J435="на руки",0.87,1),0))</f>
        <v/>
      </c>
      <c r="M435" s="8" t="n"/>
      <c r="N435" s="10">
        <f>IF(B435="","",IF(TODAY()-B435&gt;92,"старше 3 мес.","ок"))</f>
        <v/>
      </c>
      <c r="O435" s="8" t="n"/>
    </row>
    <row r="436">
      <c r="A436" s="10">
        <f>IF(C436="","",ROW()-1)</f>
        <v/>
      </c>
      <c r="B436" s="13" t="n"/>
      <c r="C436" s="8" t="n"/>
      <c r="D436" s="10">
        <f>IF(C436="","",IFERROR(VLOOKUP(C436,Должности!$A$2:$B$21,2,FALSE),"нет такого кода"))</f>
        <v/>
      </c>
      <c r="E436" s="8" t="n"/>
      <c r="F436" s="8" t="n"/>
      <c r="G436" s="8" t="n"/>
      <c r="H436" s="9" t="n"/>
      <c r="I436" s="9" t="n"/>
      <c r="J436" s="8" t="n"/>
      <c r="K436" s="9" t="n"/>
      <c r="L436" s="12">
        <f>IF(H436="","",ROUND((IF(I436="",H436,(H436+I436)/2)+K436)/IF(J436="на руки",0.87,1),0))</f>
        <v/>
      </c>
      <c r="M436" s="8" t="n"/>
      <c r="N436" s="10">
        <f>IF(B436="","",IF(TODAY()-B436&gt;92,"старше 3 мес.","ок"))</f>
        <v/>
      </c>
      <c r="O436" s="8" t="n"/>
    </row>
    <row r="437">
      <c r="A437" s="10">
        <f>IF(C437="","",ROW()-1)</f>
        <v/>
      </c>
      <c r="B437" s="13" t="n"/>
      <c r="C437" s="8" t="n"/>
      <c r="D437" s="10">
        <f>IF(C437="","",IFERROR(VLOOKUP(C437,Должности!$A$2:$B$21,2,FALSE),"нет такого кода"))</f>
        <v/>
      </c>
      <c r="E437" s="8" t="n"/>
      <c r="F437" s="8" t="n"/>
      <c r="G437" s="8" t="n"/>
      <c r="H437" s="9" t="n"/>
      <c r="I437" s="9" t="n"/>
      <c r="J437" s="8" t="n"/>
      <c r="K437" s="9" t="n"/>
      <c r="L437" s="12">
        <f>IF(H437="","",ROUND((IF(I437="",H437,(H437+I437)/2)+K437)/IF(J437="на руки",0.87,1),0))</f>
        <v/>
      </c>
      <c r="M437" s="8" t="n"/>
      <c r="N437" s="10">
        <f>IF(B437="","",IF(TODAY()-B437&gt;92,"старше 3 мес.","ок"))</f>
        <v/>
      </c>
      <c r="O437" s="8" t="n"/>
    </row>
    <row r="438">
      <c r="A438" s="10">
        <f>IF(C438="","",ROW()-1)</f>
        <v/>
      </c>
      <c r="B438" s="13" t="n"/>
      <c r="C438" s="8" t="n"/>
      <c r="D438" s="10">
        <f>IF(C438="","",IFERROR(VLOOKUP(C438,Должности!$A$2:$B$21,2,FALSE),"нет такого кода"))</f>
        <v/>
      </c>
      <c r="E438" s="8" t="n"/>
      <c r="F438" s="8" t="n"/>
      <c r="G438" s="8" t="n"/>
      <c r="H438" s="9" t="n"/>
      <c r="I438" s="9" t="n"/>
      <c r="J438" s="8" t="n"/>
      <c r="K438" s="9" t="n"/>
      <c r="L438" s="12">
        <f>IF(H438="","",ROUND((IF(I438="",H438,(H438+I438)/2)+K438)/IF(J438="на руки",0.87,1),0))</f>
        <v/>
      </c>
      <c r="M438" s="8" t="n"/>
      <c r="N438" s="10">
        <f>IF(B438="","",IF(TODAY()-B438&gt;92,"старше 3 мес.","ок"))</f>
        <v/>
      </c>
      <c r="O438" s="8" t="n"/>
    </row>
    <row r="439">
      <c r="A439" s="10">
        <f>IF(C439="","",ROW()-1)</f>
        <v/>
      </c>
      <c r="B439" s="13" t="n"/>
      <c r="C439" s="8" t="n"/>
      <c r="D439" s="10">
        <f>IF(C439="","",IFERROR(VLOOKUP(C439,Должности!$A$2:$B$21,2,FALSE),"нет такого кода"))</f>
        <v/>
      </c>
      <c r="E439" s="8" t="n"/>
      <c r="F439" s="8" t="n"/>
      <c r="G439" s="8" t="n"/>
      <c r="H439" s="9" t="n"/>
      <c r="I439" s="9" t="n"/>
      <c r="J439" s="8" t="n"/>
      <c r="K439" s="9" t="n"/>
      <c r="L439" s="12">
        <f>IF(H439="","",ROUND((IF(I439="",H439,(H439+I439)/2)+K439)/IF(J439="на руки",0.87,1),0))</f>
        <v/>
      </c>
      <c r="M439" s="8" t="n"/>
      <c r="N439" s="10">
        <f>IF(B439="","",IF(TODAY()-B439&gt;92,"старше 3 мес.","ок"))</f>
        <v/>
      </c>
      <c r="O439" s="8" t="n"/>
    </row>
    <row r="440">
      <c r="A440" s="10">
        <f>IF(C440="","",ROW()-1)</f>
        <v/>
      </c>
      <c r="B440" s="13" t="n"/>
      <c r="C440" s="8" t="n"/>
      <c r="D440" s="10">
        <f>IF(C440="","",IFERROR(VLOOKUP(C440,Должности!$A$2:$B$21,2,FALSE),"нет такого кода"))</f>
        <v/>
      </c>
      <c r="E440" s="8" t="n"/>
      <c r="F440" s="8" t="n"/>
      <c r="G440" s="8" t="n"/>
      <c r="H440" s="9" t="n"/>
      <c r="I440" s="9" t="n"/>
      <c r="J440" s="8" t="n"/>
      <c r="K440" s="9" t="n"/>
      <c r="L440" s="12">
        <f>IF(H440="","",ROUND((IF(I440="",H440,(H440+I440)/2)+K440)/IF(J440="на руки",0.87,1),0))</f>
        <v/>
      </c>
      <c r="M440" s="8" t="n"/>
      <c r="N440" s="10">
        <f>IF(B440="","",IF(TODAY()-B440&gt;92,"старше 3 мес.","ок"))</f>
        <v/>
      </c>
      <c r="O440" s="8" t="n"/>
    </row>
    <row r="441">
      <c r="A441" s="10">
        <f>IF(C441="","",ROW()-1)</f>
        <v/>
      </c>
      <c r="B441" s="13" t="n"/>
      <c r="C441" s="8" t="n"/>
      <c r="D441" s="10">
        <f>IF(C441="","",IFERROR(VLOOKUP(C441,Должности!$A$2:$B$21,2,FALSE),"нет такого кода"))</f>
        <v/>
      </c>
      <c r="E441" s="8" t="n"/>
      <c r="F441" s="8" t="n"/>
      <c r="G441" s="8" t="n"/>
      <c r="H441" s="9" t="n"/>
      <c r="I441" s="9" t="n"/>
      <c r="J441" s="8" t="n"/>
      <c r="K441" s="9" t="n"/>
      <c r="L441" s="12">
        <f>IF(H441="","",ROUND((IF(I441="",H441,(H441+I441)/2)+K441)/IF(J441="на руки",0.87,1),0))</f>
        <v/>
      </c>
      <c r="M441" s="8" t="n"/>
      <c r="N441" s="10">
        <f>IF(B441="","",IF(TODAY()-B441&gt;92,"старше 3 мес.","ок"))</f>
        <v/>
      </c>
      <c r="O441" s="8" t="n"/>
    </row>
    <row r="442">
      <c r="A442" s="10">
        <f>IF(C442="","",ROW()-1)</f>
        <v/>
      </c>
      <c r="B442" s="13" t="n"/>
      <c r="C442" s="8" t="n"/>
      <c r="D442" s="10">
        <f>IF(C442="","",IFERROR(VLOOKUP(C442,Должности!$A$2:$B$21,2,FALSE),"нет такого кода"))</f>
        <v/>
      </c>
      <c r="E442" s="8" t="n"/>
      <c r="F442" s="8" t="n"/>
      <c r="G442" s="8" t="n"/>
      <c r="H442" s="9" t="n"/>
      <c r="I442" s="9" t="n"/>
      <c r="J442" s="8" t="n"/>
      <c r="K442" s="9" t="n"/>
      <c r="L442" s="12">
        <f>IF(H442="","",ROUND((IF(I442="",H442,(H442+I442)/2)+K442)/IF(J442="на руки",0.87,1),0))</f>
        <v/>
      </c>
      <c r="M442" s="8" t="n"/>
      <c r="N442" s="10">
        <f>IF(B442="","",IF(TODAY()-B442&gt;92,"старше 3 мес.","ок"))</f>
        <v/>
      </c>
      <c r="O442" s="8" t="n"/>
    </row>
    <row r="443">
      <c r="A443" s="10">
        <f>IF(C443="","",ROW()-1)</f>
        <v/>
      </c>
      <c r="B443" s="13" t="n"/>
      <c r="C443" s="8" t="n"/>
      <c r="D443" s="10">
        <f>IF(C443="","",IFERROR(VLOOKUP(C443,Должности!$A$2:$B$21,2,FALSE),"нет такого кода"))</f>
        <v/>
      </c>
      <c r="E443" s="8" t="n"/>
      <c r="F443" s="8" t="n"/>
      <c r="G443" s="8" t="n"/>
      <c r="H443" s="9" t="n"/>
      <c r="I443" s="9" t="n"/>
      <c r="J443" s="8" t="n"/>
      <c r="K443" s="9" t="n"/>
      <c r="L443" s="12">
        <f>IF(H443="","",ROUND((IF(I443="",H443,(H443+I443)/2)+K443)/IF(J443="на руки",0.87,1),0))</f>
        <v/>
      </c>
      <c r="M443" s="8" t="n"/>
      <c r="N443" s="10">
        <f>IF(B443="","",IF(TODAY()-B443&gt;92,"старше 3 мес.","ок"))</f>
        <v/>
      </c>
      <c r="O443" s="8" t="n"/>
    </row>
    <row r="444">
      <c r="A444" s="10">
        <f>IF(C444="","",ROW()-1)</f>
        <v/>
      </c>
      <c r="B444" s="13" t="n"/>
      <c r="C444" s="8" t="n"/>
      <c r="D444" s="10">
        <f>IF(C444="","",IFERROR(VLOOKUP(C444,Должности!$A$2:$B$21,2,FALSE),"нет такого кода"))</f>
        <v/>
      </c>
      <c r="E444" s="8" t="n"/>
      <c r="F444" s="8" t="n"/>
      <c r="G444" s="8" t="n"/>
      <c r="H444" s="9" t="n"/>
      <c r="I444" s="9" t="n"/>
      <c r="J444" s="8" t="n"/>
      <c r="K444" s="9" t="n"/>
      <c r="L444" s="12">
        <f>IF(H444="","",ROUND((IF(I444="",H444,(H444+I444)/2)+K444)/IF(J444="на руки",0.87,1),0))</f>
        <v/>
      </c>
      <c r="M444" s="8" t="n"/>
      <c r="N444" s="10">
        <f>IF(B444="","",IF(TODAY()-B444&gt;92,"старше 3 мес.","ок"))</f>
        <v/>
      </c>
      <c r="O444" s="8" t="n"/>
    </row>
    <row r="445">
      <c r="A445" s="10">
        <f>IF(C445="","",ROW()-1)</f>
        <v/>
      </c>
      <c r="B445" s="13" t="n"/>
      <c r="C445" s="8" t="n"/>
      <c r="D445" s="10">
        <f>IF(C445="","",IFERROR(VLOOKUP(C445,Должности!$A$2:$B$21,2,FALSE),"нет такого кода"))</f>
        <v/>
      </c>
      <c r="E445" s="8" t="n"/>
      <c r="F445" s="8" t="n"/>
      <c r="G445" s="8" t="n"/>
      <c r="H445" s="9" t="n"/>
      <c r="I445" s="9" t="n"/>
      <c r="J445" s="8" t="n"/>
      <c r="K445" s="9" t="n"/>
      <c r="L445" s="12">
        <f>IF(H445="","",ROUND((IF(I445="",H445,(H445+I445)/2)+K445)/IF(J445="на руки",0.87,1),0))</f>
        <v/>
      </c>
      <c r="M445" s="8" t="n"/>
      <c r="N445" s="10">
        <f>IF(B445="","",IF(TODAY()-B445&gt;92,"старше 3 мес.","ок"))</f>
        <v/>
      </c>
      <c r="O445" s="8" t="n"/>
    </row>
    <row r="446">
      <c r="A446" s="10">
        <f>IF(C446="","",ROW()-1)</f>
        <v/>
      </c>
      <c r="B446" s="13" t="n"/>
      <c r="C446" s="8" t="n"/>
      <c r="D446" s="10">
        <f>IF(C446="","",IFERROR(VLOOKUP(C446,Должности!$A$2:$B$21,2,FALSE),"нет такого кода"))</f>
        <v/>
      </c>
      <c r="E446" s="8" t="n"/>
      <c r="F446" s="8" t="n"/>
      <c r="G446" s="8" t="n"/>
      <c r="H446" s="9" t="n"/>
      <c r="I446" s="9" t="n"/>
      <c r="J446" s="8" t="n"/>
      <c r="K446" s="9" t="n"/>
      <c r="L446" s="12">
        <f>IF(H446="","",ROUND((IF(I446="",H446,(H446+I446)/2)+K446)/IF(J446="на руки",0.87,1),0))</f>
        <v/>
      </c>
      <c r="M446" s="8" t="n"/>
      <c r="N446" s="10">
        <f>IF(B446="","",IF(TODAY()-B446&gt;92,"старше 3 мес.","ок"))</f>
        <v/>
      </c>
      <c r="O446" s="8" t="n"/>
    </row>
    <row r="447">
      <c r="A447" s="10">
        <f>IF(C447="","",ROW()-1)</f>
        <v/>
      </c>
      <c r="B447" s="13" t="n"/>
      <c r="C447" s="8" t="n"/>
      <c r="D447" s="10">
        <f>IF(C447="","",IFERROR(VLOOKUP(C447,Должности!$A$2:$B$21,2,FALSE),"нет такого кода"))</f>
        <v/>
      </c>
      <c r="E447" s="8" t="n"/>
      <c r="F447" s="8" t="n"/>
      <c r="G447" s="8" t="n"/>
      <c r="H447" s="9" t="n"/>
      <c r="I447" s="9" t="n"/>
      <c r="J447" s="8" t="n"/>
      <c r="K447" s="9" t="n"/>
      <c r="L447" s="12">
        <f>IF(H447="","",ROUND((IF(I447="",H447,(H447+I447)/2)+K447)/IF(J447="на руки",0.87,1),0))</f>
        <v/>
      </c>
      <c r="M447" s="8" t="n"/>
      <c r="N447" s="10">
        <f>IF(B447="","",IF(TODAY()-B447&gt;92,"старше 3 мес.","ок"))</f>
        <v/>
      </c>
      <c r="O447" s="8" t="n"/>
    </row>
    <row r="448">
      <c r="A448" s="10">
        <f>IF(C448="","",ROW()-1)</f>
        <v/>
      </c>
      <c r="B448" s="13" t="n"/>
      <c r="C448" s="8" t="n"/>
      <c r="D448" s="10">
        <f>IF(C448="","",IFERROR(VLOOKUP(C448,Должности!$A$2:$B$21,2,FALSE),"нет такого кода"))</f>
        <v/>
      </c>
      <c r="E448" s="8" t="n"/>
      <c r="F448" s="8" t="n"/>
      <c r="G448" s="8" t="n"/>
      <c r="H448" s="9" t="n"/>
      <c r="I448" s="9" t="n"/>
      <c r="J448" s="8" t="n"/>
      <c r="K448" s="9" t="n"/>
      <c r="L448" s="12">
        <f>IF(H448="","",ROUND((IF(I448="",H448,(H448+I448)/2)+K448)/IF(J448="на руки",0.87,1),0))</f>
        <v/>
      </c>
      <c r="M448" s="8" t="n"/>
      <c r="N448" s="10">
        <f>IF(B448="","",IF(TODAY()-B448&gt;92,"старше 3 мес.","ок"))</f>
        <v/>
      </c>
      <c r="O448" s="8" t="n"/>
    </row>
    <row r="449">
      <c r="A449" s="10">
        <f>IF(C449="","",ROW()-1)</f>
        <v/>
      </c>
      <c r="B449" s="13" t="n"/>
      <c r="C449" s="8" t="n"/>
      <c r="D449" s="10">
        <f>IF(C449="","",IFERROR(VLOOKUP(C449,Должности!$A$2:$B$21,2,FALSE),"нет такого кода"))</f>
        <v/>
      </c>
      <c r="E449" s="8" t="n"/>
      <c r="F449" s="8" t="n"/>
      <c r="G449" s="8" t="n"/>
      <c r="H449" s="9" t="n"/>
      <c r="I449" s="9" t="n"/>
      <c r="J449" s="8" t="n"/>
      <c r="K449" s="9" t="n"/>
      <c r="L449" s="12">
        <f>IF(H449="","",ROUND((IF(I449="",H449,(H449+I449)/2)+K449)/IF(J449="на руки",0.87,1),0))</f>
        <v/>
      </c>
      <c r="M449" s="8" t="n"/>
      <c r="N449" s="10">
        <f>IF(B449="","",IF(TODAY()-B449&gt;92,"старше 3 мес.","ок"))</f>
        <v/>
      </c>
      <c r="O449" s="8" t="n"/>
    </row>
    <row r="450">
      <c r="A450" s="10">
        <f>IF(C450="","",ROW()-1)</f>
        <v/>
      </c>
      <c r="B450" s="13" t="n"/>
      <c r="C450" s="8" t="n"/>
      <c r="D450" s="10">
        <f>IF(C450="","",IFERROR(VLOOKUP(C450,Должности!$A$2:$B$21,2,FALSE),"нет такого кода"))</f>
        <v/>
      </c>
      <c r="E450" s="8" t="n"/>
      <c r="F450" s="8" t="n"/>
      <c r="G450" s="8" t="n"/>
      <c r="H450" s="9" t="n"/>
      <c r="I450" s="9" t="n"/>
      <c r="J450" s="8" t="n"/>
      <c r="K450" s="9" t="n"/>
      <c r="L450" s="12">
        <f>IF(H450="","",ROUND((IF(I450="",H450,(H450+I450)/2)+K450)/IF(J450="на руки",0.87,1),0))</f>
        <v/>
      </c>
      <c r="M450" s="8" t="n"/>
      <c r="N450" s="10">
        <f>IF(B450="","",IF(TODAY()-B450&gt;92,"старше 3 мес.","ок"))</f>
        <v/>
      </c>
      <c r="O450" s="8" t="n"/>
    </row>
    <row r="451">
      <c r="A451" s="10">
        <f>IF(C451="","",ROW()-1)</f>
        <v/>
      </c>
      <c r="B451" s="13" t="n"/>
      <c r="C451" s="8" t="n"/>
      <c r="D451" s="10">
        <f>IF(C451="","",IFERROR(VLOOKUP(C451,Должности!$A$2:$B$21,2,FALSE),"нет такого кода"))</f>
        <v/>
      </c>
      <c r="E451" s="8" t="n"/>
      <c r="F451" s="8" t="n"/>
      <c r="G451" s="8" t="n"/>
      <c r="H451" s="9" t="n"/>
      <c r="I451" s="9" t="n"/>
      <c r="J451" s="8" t="n"/>
      <c r="K451" s="9" t="n"/>
      <c r="L451" s="12">
        <f>IF(H451="","",ROUND((IF(I451="",H451,(H451+I451)/2)+K451)/IF(J451="на руки",0.87,1),0))</f>
        <v/>
      </c>
      <c r="M451" s="8" t="n"/>
      <c r="N451" s="10">
        <f>IF(B451="","",IF(TODAY()-B451&gt;92,"старше 3 мес.","ок"))</f>
        <v/>
      </c>
      <c r="O451" s="8" t="n"/>
    </row>
    <row r="452">
      <c r="A452" s="10">
        <f>IF(C452="","",ROW()-1)</f>
        <v/>
      </c>
      <c r="B452" s="13" t="n"/>
      <c r="C452" s="8" t="n"/>
      <c r="D452" s="10">
        <f>IF(C452="","",IFERROR(VLOOKUP(C452,Должности!$A$2:$B$21,2,FALSE),"нет такого кода"))</f>
        <v/>
      </c>
      <c r="E452" s="8" t="n"/>
      <c r="F452" s="8" t="n"/>
      <c r="G452" s="8" t="n"/>
      <c r="H452" s="9" t="n"/>
      <c r="I452" s="9" t="n"/>
      <c r="J452" s="8" t="n"/>
      <c r="K452" s="9" t="n"/>
      <c r="L452" s="12">
        <f>IF(H452="","",ROUND((IF(I452="",H452,(H452+I452)/2)+K452)/IF(J452="на руки",0.87,1),0))</f>
        <v/>
      </c>
      <c r="M452" s="8" t="n"/>
      <c r="N452" s="10">
        <f>IF(B452="","",IF(TODAY()-B452&gt;92,"старше 3 мес.","ок"))</f>
        <v/>
      </c>
      <c r="O452" s="8" t="n"/>
    </row>
    <row r="453">
      <c r="A453" s="10">
        <f>IF(C453="","",ROW()-1)</f>
        <v/>
      </c>
      <c r="B453" s="13" t="n"/>
      <c r="C453" s="8" t="n"/>
      <c r="D453" s="10">
        <f>IF(C453="","",IFERROR(VLOOKUP(C453,Должности!$A$2:$B$21,2,FALSE),"нет такого кода"))</f>
        <v/>
      </c>
      <c r="E453" s="8" t="n"/>
      <c r="F453" s="8" t="n"/>
      <c r="G453" s="8" t="n"/>
      <c r="H453" s="9" t="n"/>
      <c r="I453" s="9" t="n"/>
      <c r="J453" s="8" t="n"/>
      <c r="K453" s="9" t="n"/>
      <c r="L453" s="12">
        <f>IF(H453="","",ROUND((IF(I453="",H453,(H453+I453)/2)+K453)/IF(J453="на руки",0.87,1),0))</f>
        <v/>
      </c>
      <c r="M453" s="8" t="n"/>
      <c r="N453" s="10">
        <f>IF(B453="","",IF(TODAY()-B453&gt;92,"старше 3 мес.","ок"))</f>
        <v/>
      </c>
      <c r="O453" s="8" t="n"/>
    </row>
    <row r="454">
      <c r="A454" s="10">
        <f>IF(C454="","",ROW()-1)</f>
        <v/>
      </c>
      <c r="B454" s="13" t="n"/>
      <c r="C454" s="8" t="n"/>
      <c r="D454" s="10">
        <f>IF(C454="","",IFERROR(VLOOKUP(C454,Должности!$A$2:$B$21,2,FALSE),"нет такого кода"))</f>
        <v/>
      </c>
      <c r="E454" s="8" t="n"/>
      <c r="F454" s="8" t="n"/>
      <c r="G454" s="8" t="n"/>
      <c r="H454" s="9" t="n"/>
      <c r="I454" s="9" t="n"/>
      <c r="J454" s="8" t="n"/>
      <c r="K454" s="9" t="n"/>
      <c r="L454" s="12">
        <f>IF(H454="","",ROUND((IF(I454="",H454,(H454+I454)/2)+K454)/IF(J454="на руки",0.87,1),0))</f>
        <v/>
      </c>
      <c r="M454" s="8" t="n"/>
      <c r="N454" s="10">
        <f>IF(B454="","",IF(TODAY()-B454&gt;92,"старше 3 мес.","ок"))</f>
        <v/>
      </c>
      <c r="O454" s="8" t="n"/>
    </row>
    <row r="455">
      <c r="A455" s="10">
        <f>IF(C455="","",ROW()-1)</f>
        <v/>
      </c>
      <c r="B455" s="13" t="n"/>
      <c r="C455" s="8" t="n"/>
      <c r="D455" s="10">
        <f>IF(C455="","",IFERROR(VLOOKUP(C455,Должности!$A$2:$B$21,2,FALSE),"нет такого кода"))</f>
        <v/>
      </c>
      <c r="E455" s="8" t="n"/>
      <c r="F455" s="8" t="n"/>
      <c r="G455" s="8" t="n"/>
      <c r="H455" s="9" t="n"/>
      <c r="I455" s="9" t="n"/>
      <c r="J455" s="8" t="n"/>
      <c r="K455" s="9" t="n"/>
      <c r="L455" s="12">
        <f>IF(H455="","",ROUND((IF(I455="",H455,(H455+I455)/2)+K455)/IF(J455="на руки",0.87,1),0))</f>
        <v/>
      </c>
      <c r="M455" s="8" t="n"/>
      <c r="N455" s="10">
        <f>IF(B455="","",IF(TODAY()-B455&gt;92,"старше 3 мес.","ок"))</f>
        <v/>
      </c>
      <c r="O455" s="8" t="n"/>
    </row>
    <row r="456">
      <c r="A456" s="10">
        <f>IF(C456="","",ROW()-1)</f>
        <v/>
      </c>
      <c r="B456" s="13" t="n"/>
      <c r="C456" s="8" t="n"/>
      <c r="D456" s="10">
        <f>IF(C456="","",IFERROR(VLOOKUP(C456,Должности!$A$2:$B$21,2,FALSE),"нет такого кода"))</f>
        <v/>
      </c>
      <c r="E456" s="8" t="n"/>
      <c r="F456" s="8" t="n"/>
      <c r="G456" s="8" t="n"/>
      <c r="H456" s="9" t="n"/>
      <c r="I456" s="9" t="n"/>
      <c r="J456" s="8" t="n"/>
      <c r="K456" s="9" t="n"/>
      <c r="L456" s="12">
        <f>IF(H456="","",ROUND((IF(I456="",H456,(H456+I456)/2)+K456)/IF(J456="на руки",0.87,1),0))</f>
        <v/>
      </c>
      <c r="M456" s="8" t="n"/>
      <c r="N456" s="10">
        <f>IF(B456="","",IF(TODAY()-B456&gt;92,"старше 3 мес.","ок"))</f>
        <v/>
      </c>
      <c r="O456" s="8" t="n"/>
    </row>
    <row r="457">
      <c r="A457" s="10">
        <f>IF(C457="","",ROW()-1)</f>
        <v/>
      </c>
      <c r="B457" s="13" t="n"/>
      <c r="C457" s="8" t="n"/>
      <c r="D457" s="10">
        <f>IF(C457="","",IFERROR(VLOOKUP(C457,Должности!$A$2:$B$21,2,FALSE),"нет такого кода"))</f>
        <v/>
      </c>
      <c r="E457" s="8" t="n"/>
      <c r="F457" s="8" t="n"/>
      <c r="G457" s="8" t="n"/>
      <c r="H457" s="9" t="n"/>
      <c r="I457" s="9" t="n"/>
      <c r="J457" s="8" t="n"/>
      <c r="K457" s="9" t="n"/>
      <c r="L457" s="12">
        <f>IF(H457="","",ROUND((IF(I457="",H457,(H457+I457)/2)+K457)/IF(J457="на руки",0.87,1),0))</f>
        <v/>
      </c>
      <c r="M457" s="8" t="n"/>
      <c r="N457" s="10">
        <f>IF(B457="","",IF(TODAY()-B457&gt;92,"старше 3 мес.","ок"))</f>
        <v/>
      </c>
      <c r="O457" s="8" t="n"/>
    </row>
    <row r="458">
      <c r="A458" s="10">
        <f>IF(C458="","",ROW()-1)</f>
        <v/>
      </c>
      <c r="B458" s="13" t="n"/>
      <c r="C458" s="8" t="n"/>
      <c r="D458" s="10">
        <f>IF(C458="","",IFERROR(VLOOKUP(C458,Должности!$A$2:$B$21,2,FALSE),"нет такого кода"))</f>
        <v/>
      </c>
      <c r="E458" s="8" t="n"/>
      <c r="F458" s="8" t="n"/>
      <c r="G458" s="8" t="n"/>
      <c r="H458" s="9" t="n"/>
      <c r="I458" s="9" t="n"/>
      <c r="J458" s="8" t="n"/>
      <c r="K458" s="9" t="n"/>
      <c r="L458" s="12">
        <f>IF(H458="","",ROUND((IF(I458="",H458,(H458+I458)/2)+K458)/IF(J458="на руки",0.87,1),0))</f>
        <v/>
      </c>
      <c r="M458" s="8" t="n"/>
      <c r="N458" s="10">
        <f>IF(B458="","",IF(TODAY()-B458&gt;92,"старше 3 мес.","ок"))</f>
        <v/>
      </c>
      <c r="O458" s="8" t="n"/>
    </row>
    <row r="459">
      <c r="A459" s="10">
        <f>IF(C459="","",ROW()-1)</f>
        <v/>
      </c>
      <c r="B459" s="13" t="n"/>
      <c r="C459" s="8" t="n"/>
      <c r="D459" s="10">
        <f>IF(C459="","",IFERROR(VLOOKUP(C459,Должности!$A$2:$B$21,2,FALSE),"нет такого кода"))</f>
        <v/>
      </c>
      <c r="E459" s="8" t="n"/>
      <c r="F459" s="8" t="n"/>
      <c r="G459" s="8" t="n"/>
      <c r="H459" s="9" t="n"/>
      <c r="I459" s="9" t="n"/>
      <c r="J459" s="8" t="n"/>
      <c r="K459" s="9" t="n"/>
      <c r="L459" s="12">
        <f>IF(H459="","",ROUND((IF(I459="",H459,(H459+I459)/2)+K459)/IF(J459="на руки",0.87,1),0))</f>
        <v/>
      </c>
      <c r="M459" s="8" t="n"/>
      <c r="N459" s="10">
        <f>IF(B459="","",IF(TODAY()-B459&gt;92,"старше 3 мес.","ок"))</f>
        <v/>
      </c>
      <c r="O459" s="8" t="n"/>
    </row>
    <row r="460">
      <c r="A460" s="10">
        <f>IF(C460="","",ROW()-1)</f>
        <v/>
      </c>
      <c r="B460" s="13" t="n"/>
      <c r="C460" s="8" t="n"/>
      <c r="D460" s="10">
        <f>IF(C460="","",IFERROR(VLOOKUP(C460,Должности!$A$2:$B$21,2,FALSE),"нет такого кода"))</f>
        <v/>
      </c>
      <c r="E460" s="8" t="n"/>
      <c r="F460" s="8" t="n"/>
      <c r="G460" s="8" t="n"/>
      <c r="H460" s="9" t="n"/>
      <c r="I460" s="9" t="n"/>
      <c r="J460" s="8" t="n"/>
      <c r="K460" s="9" t="n"/>
      <c r="L460" s="12">
        <f>IF(H460="","",ROUND((IF(I460="",H460,(H460+I460)/2)+K460)/IF(J460="на руки",0.87,1),0))</f>
        <v/>
      </c>
      <c r="M460" s="8" t="n"/>
      <c r="N460" s="10">
        <f>IF(B460="","",IF(TODAY()-B460&gt;92,"старше 3 мес.","ок"))</f>
        <v/>
      </c>
      <c r="O460" s="8" t="n"/>
    </row>
    <row r="461">
      <c r="A461" s="10">
        <f>IF(C461="","",ROW()-1)</f>
        <v/>
      </c>
      <c r="B461" s="13" t="n"/>
      <c r="C461" s="8" t="n"/>
      <c r="D461" s="10">
        <f>IF(C461="","",IFERROR(VLOOKUP(C461,Должности!$A$2:$B$21,2,FALSE),"нет такого кода"))</f>
        <v/>
      </c>
      <c r="E461" s="8" t="n"/>
      <c r="F461" s="8" t="n"/>
      <c r="G461" s="8" t="n"/>
      <c r="H461" s="9" t="n"/>
      <c r="I461" s="9" t="n"/>
      <c r="J461" s="8" t="n"/>
      <c r="K461" s="9" t="n"/>
      <c r="L461" s="12">
        <f>IF(H461="","",ROUND((IF(I461="",H461,(H461+I461)/2)+K461)/IF(J461="на руки",0.87,1),0))</f>
        <v/>
      </c>
      <c r="M461" s="8" t="n"/>
      <c r="N461" s="10">
        <f>IF(B461="","",IF(TODAY()-B461&gt;92,"старше 3 мес.","ок"))</f>
        <v/>
      </c>
      <c r="O461" s="8" t="n"/>
    </row>
    <row r="462">
      <c r="A462" s="10">
        <f>IF(C462="","",ROW()-1)</f>
        <v/>
      </c>
      <c r="B462" s="13" t="n"/>
      <c r="C462" s="8" t="n"/>
      <c r="D462" s="10">
        <f>IF(C462="","",IFERROR(VLOOKUP(C462,Должности!$A$2:$B$21,2,FALSE),"нет такого кода"))</f>
        <v/>
      </c>
      <c r="E462" s="8" t="n"/>
      <c r="F462" s="8" t="n"/>
      <c r="G462" s="8" t="n"/>
      <c r="H462" s="9" t="n"/>
      <c r="I462" s="9" t="n"/>
      <c r="J462" s="8" t="n"/>
      <c r="K462" s="9" t="n"/>
      <c r="L462" s="12">
        <f>IF(H462="","",ROUND((IF(I462="",H462,(H462+I462)/2)+K462)/IF(J462="на руки",0.87,1),0))</f>
        <v/>
      </c>
      <c r="M462" s="8" t="n"/>
      <c r="N462" s="10">
        <f>IF(B462="","",IF(TODAY()-B462&gt;92,"старше 3 мес.","ок"))</f>
        <v/>
      </c>
      <c r="O462" s="8" t="n"/>
    </row>
    <row r="463">
      <c r="A463" s="10">
        <f>IF(C463="","",ROW()-1)</f>
        <v/>
      </c>
      <c r="B463" s="13" t="n"/>
      <c r="C463" s="8" t="n"/>
      <c r="D463" s="10">
        <f>IF(C463="","",IFERROR(VLOOKUP(C463,Должности!$A$2:$B$21,2,FALSE),"нет такого кода"))</f>
        <v/>
      </c>
      <c r="E463" s="8" t="n"/>
      <c r="F463" s="8" t="n"/>
      <c r="G463" s="8" t="n"/>
      <c r="H463" s="9" t="n"/>
      <c r="I463" s="9" t="n"/>
      <c r="J463" s="8" t="n"/>
      <c r="K463" s="9" t="n"/>
      <c r="L463" s="12">
        <f>IF(H463="","",ROUND((IF(I463="",H463,(H463+I463)/2)+K463)/IF(J463="на руки",0.87,1),0))</f>
        <v/>
      </c>
      <c r="M463" s="8" t="n"/>
      <c r="N463" s="10">
        <f>IF(B463="","",IF(TODAY()-B463&gt;92,"старше 3 мес.","ок"))</f>
        <v/>
      </c>
      <c r="O463" s="8" t="n"/>
    </row>
    <row r="464">
      <c r="A464" s="10">
        <f>IF(C464="","",ROW()-1)</f>
        <v/>
      </c>
      <c r="B464" s="13" t="n"/>
      <c r="C464" s="8" t="n"/>
      <c r="D464" s="10">
        <f>IF(C464="","",IFERROR(VLOOKUP(C464,Должности!$A$2:$B$21,2,FALSE),"нет такого кода"))</f>
        <v/>
      </c>
      <c r="E464" s="8" t="n"/>
      <c r="F464" s="8" t="n"/>
      <c r="G464" s="8" t="n"/>
      <c r="H464" s="9" t="n"/>
      <c r="I464" s="9" t="n"/>
      <c r="J464" s="8" t="n"/>
      <c r="K464" s="9" t="n"/>
      <c r="L464" s="12">
        <f>IF(H464="","",ROUND((IF(I464="",H464,(H464+I464)/2)+K464)/IF(J464="на руки",0.87,1),0))</f>
        <v/>
      </c>
      <c r="M464" s="8" t="n"/>
      <c r="N464" s="10">
        <f>IF(B464="","",IF(TODAY()-B464&gt;92,"старше 3 мес.","ок"))</f>
        <v/>
      </c>
      <c r="O464" s="8" t="n"/>
    </row>
    <row r="465">
      <c r="A465" s="10">
        <f>IF(C465="","",ROW()-1)</f>
        <v/>
      </c>
      <c r="B465" s="13" t="n"/>
      <c r="C465" s="8" t="n"/>
      <c r="D465" s="10">
        <f>IF(C465="","",IFERROR(VLOOKUP(C465,Должности!$A$2:$B$21,2,FALSE),"нет такого кода"))</f>
        <v/>
      </c>
      <c r="E465" s="8" t="n"/>
      <c r="F465" s="8" t="n"/>
      <c r="G465" s="8" t="n"/>
      <c r="H465" s="9" t="n"/>
      <c r="I465" s="9" t="n"/>
      <c r="J465" s="8" t="n"/>
      <c r="K465" s="9" t="n"/>
      <c r="L465" s="12">
        <f>IF(H465="","",ROUND((IF(I465="",H465,(H465+I465)/2)+K465)/IF(J465="на руки",0.87,1),0))</f>
        <v/>
      </c>
      <c r="M465" s="8" t="n"/>
      <c r="N465" s="10">
        <f>IF(B465="","",IF(TODAY()-B465&gt;92,"старше 3 мес.","ок"))</f>
        <v/>
      </c>
      <c r="O465" s="8" t="n"/>
    </row>
    <row r="466">
      <c r="A466" s="10">
        <f>IF(C466="","",ROW()-1)</f>
        <v/>
      </c>
      <c r="B466" s="13" t="n"/>
      <c r="C466" s="8" t="n"/>
      <c r="D466" s="10">
        <f>IF(C466="","",IFERROR(VLOOKUP(C466,Должности!$A$2:$B$21,2,FALSE),"нет такого кода"))</f>
        <v/>
      </c>
      <c r="E466" s="8" t="n"/>
      <c r="F466" s="8" t="n"/>
      <c r="G466" s="8" t="n"/>
      <c r="H466" s="9" t="n"/>
      <c r="I466" s="9" t="n"/>
      <c r="J466" s="8" t="n"/>
      <c r="K466" s="9" t="n"/>
      <c r="L466" s="12">
        <f>IF(H466="","",ROUND((IF(I466="",H466,(H466+I466)/2)+K466)/IF(J466="на руки",0.87,1),0))</f>
        <v/>
      </c>
      <c r="M466" s="8" t="n"/>
      <c r="N466" s="10">
        <f>IF(B466="","",IF(TODAY()-B466&gt;92,"старше 3 мес.","ок"))</f>
        <v/>
      </c>
      <c r="O466" s="8" t="n"/>
    </row>
    <row r="467">
      <c r="A467" s="10">
        <f>IF(C467="","",ROW()-1)</f>
        <v/>
      </c>
      <c r="B467" s="13" t="n"/>
      <c r="C467" s="8" t="n"/>
      <c r="D467" s="10">
        <f>IF(C467="","",IFERROR(VLOOKUP(C467,Должности!$A$2:$B$21,2,FALSE),"нет такого кода"))</f>
        <v/>
      </c>
      <c r="E467" s="8" t="n"/>
      <c r="F467" s="8" t="n"/>
      <c r="G467" s="8" t="n"/>
      <c r="H467" s="9" t="n"/>
      <c r="I467" s="9" t="n"/>
      <c r="J467" s="8" t="n"/>
      <c r="K467" s="9" t="n"/>
      <c r="L467" s="12">
        <f>IF(H467="","",ROUND((IF(I467="",H467,(H467+I467)/2)+K467)/IF(J467="на руки",0.87,1),0))</f>
        <v/>
      </c>
      <c r="M467" s="8" t="n"/>
      <c r="N467" s="10">
        <f>IF(B467="","",IF(TODAY()-B467&gt;92,"старше 3 мес.","ок"))</f>
        <v/>
      </c>
      <c r="O467" s="8" t="n"/>
    </row>
    <row r="468">
      <c r="A468" s="10">
        <f>IF(C468="","",ROW()-1)</f>
        <v/>
      </c>
      <c r="B468" s="13" t="n"/>
      <c r="C468" s="8" t="n"/>
      <c r="D468" s="10">
        <f>IF(C468="","",IFERROR(VLOOKUP(C468,Должности!$A$2:$B$21,2,FALSE),"нет такого кода"))</f>
        <v/>
      </c>
      <c r="E468" s="8" t="n"/>
      <c r="F468" s="8" t="n"/>
      <c r="G468" s="8" t="n"/>
      <c r="H468" s="9" t="n"/>
      <c r="I468" s="9" t="n"/>
      <c r="J468" s="8" t="n"/>
      <c r="K468" s="9" t="n"/>
      <c r="L468" s="12">
        <f>IF(H468="","",ROUND((IF(I468="",H468,(H468+I468)/2)+K468)/IF(J468="на руки",0.87,1),0))</f>
        <v/>
      </c>
      <c r="M468" s="8" t="n"/>
      <c r="N468" s="10">
        <f>IF(B468="","",IF(TODAY()-B468&gt;92,"старше 3 мес.","ок"))</f>
        <v/>
      </c>
      <c r="O468" s="8" t="n"/>
    </row>
    <row r="469">
      <c r="A469" s="10">
        <f>IF(C469="","",ROW()-1)</f>
        <v/>
      </c>
      <c r="B469" s="13" t="n"/>
      <c r="C469" s="8" t="n"/>
      <c r="D469" s="10">
        <f>IF(C469="","",IFERROR(VLOOKUP(C469,Должности!$A$2:$B$21,2,FALSE),"нет такого кода"))</f>
        <v/>
      </c>
      <c r="E469" s="8" t="n"/>
      <c r="F469" s="8" t="n"/>
      <c r="G469" s="8" t="n"/>
      <c r="H469" s="9" t="n"/>
      <c r="I469" s="9" t="n"/>
      <c r="J469" s="8" t="n"/>
      <c r="K469" s="9" t="n"/>
      <c r="L469" s="12">
        <f>IF(H469="","",ROUND((IF(I469="",H469,(H469+I469)/2)+K469)/IF(J469="на руки",0.87,1),0))</f>
        <v/>
      </c>
      <c r="M469" s="8" t="n"/>
      <c r="N469" s="10">
        <f>IF(B469="","",IF(TODAY()-B469&gt;92,"старше 3 мес.","ок"))</f>
        <v/>
      </c>
      <c r="O469" s="8" t="n"/>
    </row>
    <row r="470">
      <c r="A470" s="10">
        <f>IF(C470="","",ROW()-1)</f>
        <v/>
      </c>
      <c r="B470" s="13" t="n"/>
      <c r="C470" s="8" t="n"/>
      <c r="D470" s="10">
        <f>IF(C470="","",IFERROR(VLOOKUP(C470,Должности!$A$2:$B$21,2,FALSE),"нет такого кода"))</f>
        <v/>
      </c>
      <c r="E470" s="8" t="n"/>
      <c r="F470" s="8" t="n"/>
      <c r="G470" s="8" t="n"/>
      <c r="H470" s="9" t="n"/>
      <c r="I470" s="9" t="n"/>
      <c r="J470" s="8" t="n"/>
      <c r="K470" s="9" t="n"/>
      <c r="L470" s="12">
        <f>IF(H470="","",ROUND((IF(I470="",H470,(H470+I470)/2)+K470)/IF(J470="на руки",0.87,1),0))</f>
        <v/>
      </c>
      <c r="M470" s="8" t="n"/>
      <c r="N470" s="10">
        <f>IF(B470="","",IF(TODAY()-B470&gt;92,"старше 3 мес.","ок"))</f>
        <v/>
      </c>
      <c r="O470" s="8" t="n"/>
    </row>
    <row r="471">
      <c r="A471" s="10">
        <f>IF(C471="","",ROW()-1)</f>
        <v/>
      </c>
      <c r="B471" s="13" t="n"/>
      <c r="C471" s="8" t="n"/>
      <c r="D471" s="10">
        <f>IF(C471="","",IFERROR(VLOOKUP(C471,Должности!$A$2:$B$21,2,FALSE),"нет такого кода"))</f>
        <v/>
      </c>
      <c r="E471" s="8" t="n"/>
      <c r="F471" s="8" t="n"/>
      <c r="G471" s="8" t="n"/>
      <c r="H471" s="9" t="n"/>
      <c r="I471" s="9" t="n"/>
      <c r="J471" s="8" t="n"/>
      <c r="K471" s="9" t="n"/>
      <c r="L471" s="12">
        <f>IF(H471="","",ROUND((IF(I471="",H471,(H471+I471)/2)+K471)/IF(J471="на руки",0.87,1),0))</f>
        <v/>
      </c>
      <c r="M471" s="8" t="n"/>
      <c r="N471" s="10">
        <f>IF(B471="","",IF(TODAY()-B471&gt;92,"старше 3 мес.","ок"))</f>
        <v/>
      </c>
      <c r="O471" s="8" t="n"/>
    </row>
    <row r="472">
      <c r="A472" s="10">
        <f>IF(C472="","",ROW()-1)</f>
        <v/>
      </c>
      <c r="B472" s="13" t="n"/>
      <c r="C472" s="8" t="n"/>
      <c r="D472" s="10">
        <f>IF(C472="","",IFERROR(VLOOKUP(C472,Должности!$A$2:$B$21,2,FALSE),"нет такого кода"))</f>
        <v/>
      </c>
      <c r="E472" s="8" t="n"/>
      <c r="F472" s="8" t="n"/>
      <c r="G472" s="8" t="n"/>
      <c r="H472" s="9" t="n"/>
      <c r="I472" s="9" t="n"/>
      <c r="J472" s="8" t="n"/>
      <c r="K472" s="9" t="n"/>
      <c r="L472" s="12">
        <f>IF(H472="","",ROUND((IF(I472="",H472,(H472+I472)/2)+K472)/IF(J472="на руки",0.87,1),0))</f>
        <v/>
      </c>
      <c r="M472" s="8" t="n"/>
      <c r="N472" s="10">
        <f>IF(B472="","",IF(TODAY()-B472&gt;92,"старше 3 мес.","ок"))</f>
        <v/>
      </c>
      <c r="O472" s="8" t="n"/>
    </row>
    <row r="473">
      <c r="A473" s="10">
        <f>IF(C473="","",ROW()-1)</f>
        <v/>
      </c>
      <c r="B473" s="13" t="n"/>
      <c r="C473" s="8" t="n"/>
      <c r="D473" s="10">
        <f>IF(C473="","",IFERROR(VLOOKUP(C473,Должности!$A$2:$B$21,2,FALSE),"нет такого кода"))</f>
        <v/>
      </c>
      <c r="E473" s="8" t="n"/>
      <c r="F473" s="8" t="n"/>
      <c r="G473" s="8" t="n"/>
      <c r="H473" s="9" t="n"/>
      <c r="I473" s="9" t="n"/>
      <c r="J473" s="8" t="n"/>
      <c r="K473" s="9" t="n"/>
      <c r="L473" s="12">
        <f>IF(H473="","",ROUND((IF(I473="",H473,(H473+I473)/2)+K473)/IF(J473="на руки",0.87,1),0))</f>
        <v/>
      </c>
      <c r="M473" s="8" t="n"/>
      <c r="N473" s="10">
        <f>IF(B473="","",IF(TODAY()-B473&gt;92,"старше 3 мес.","ок"))</f>
        <v/>
      </c>
      <c r="O473" s="8" t="n"/>
    </row>
    <row r="474">
      <c r="A474" s="10">
        <f>IF(C474="","",ROW()-1)</f>
        <v/>
      </c>
      <c r="B474" s="13" t="n"/>
      <c r="C474" s="8" t="n"/>
      <c r="D474" s="10">
        <f>IF(C474="","",IFERROR(VLOOKUP(C474,Должности!$A$2:$B$21,2,FALSE),"нет такого кода"))</f>
        <v/>
      </c>
      <c r="E474" s="8" t="n"/>
      <c r="F474" s="8" t="n"/>
      <c r="G474" s="8" t="n"/>
      <c r="H474" s="9" t="n"/>
      <c r="I474" s="9" t="n"/>
      <c r="J474" s="8" t="n"/>
      <c r="K474" s="9" t="n"/>
      <c r="L474" s="12">
        <f>IF(H474="","",ROUND((IF(I474="",H474,(H474+I474)/2)+K474)/IF(J474="на руки",0.87,1),0))</f>
        <v/>
      </c>
      <c r="M474" s="8" t="n"/>
      <c r="N474" s="10">
        <f>IF(B474="","",IF(TODAY()-B474&gt;92,"старше 3 мес.","ок"))</f>
        <v/>
      </c>
      <c r="O474" s="8" t="n"/>
    </row>
    <row r="475">
      <c r="A475" s="10">
        <f>IF(C475="","",ROW()-1)</f>
        <v/>
      </c>
      <c r="B475" s="13" t="n"/>
      <c r="C475" s="8" t="n"/>
      <c r="D475" s="10">
        <f>IF(C475="","",IFERROR(VLOOKUP(C475,Должности!$A$2:$B$21,2,FALSE),"нет такого кода"))</f>
        <v/>
      </c>
      <c r="E475" s="8" t="n"/>
      <c r="F475" s="8" t="n"/>
      <c r="G475" s="8" t="n"/>
      <c r="H475" s="9" t="n"/>
      <c r="I475" s="9" t="n"/>
      <c r="J475" s="8" t="n"/>
      <c r="K475" s="9" t="n"/>
      <c r="L475" s="12">
        <f>IF(H475="","",ROUND((IF(I475="",H475,(H475+I475)/2)+K475)/IF(J475="на руки",0.87,1),0))</f>
        <v/>
      </c>
      <c r="M475" s="8" t="n"/>
      <c r="N475" s="10">
        <f>IF(B475="","",IF(TODAY()-B475&gt;92,"старше 3 мес.","ок"))</f>
        <v/>
      </c>
      <c r="O475" s="8" t="n"/>
    </row>
    <row r="476">
      <c r="A476" s="10">
        <f>IF(C476="","",ROW()-1)</f>
        <v/>
      </c>
      <c r="B476" s="13" t="n"/>
      <c r="C476" s="8" t="n"/>
      <c r="D476" s="10">
        <f>IF(C476="","",IFERROR(VLOOKUP(C476,Должности!$A$2:$B$21,2,FALSE),"нет такого кода"))</f>
        <v/>
      </c>
      <c r="E476" s="8" t="n"/>
      <c r="F476" s="8" t="n"/>
      <c r="G476" s="8" t="n"/>
      <c r="H476" s="9" t="n"/>
      <c r="I476" s="9" t="n"/>
      <c r="J476" s="8" t="n"/>
      <c r="K476" s="9" t="n"/>
      <c r="L476" s="12">
        <f>IF(H476="","",ROUND((IF(I476="",H476,(H476+I476)/2)+K476)/IF(J476="на руки",0.87,1),0))</f>
        <v/>
      </c>
      <c r="M476" s="8" t="n"/>
      <c r="N476" s="10">
        <f>IF(B476="","",IF(TODAY()-B476&gt;92,"старше 3 мес.","ок"))</f>
        <v/>
      </c>
      <c r="O476" s="8" t="n"/>
    </row>
    <row r="477">
      <c r="A477" s="10">
        <f>IF(C477="","",ROW()-1)</f>
        <v/>
      </c>
      <c r="B477" s="13" t="n"/>
      <c r="C477" s="8" t="n"/>
      <c r="D477" s="10">
        <f>IF(C477="","",IFERROR(VLOOKUP(C477,Должности!$A$2:$B$21,2,FALSE),"нет такого кода"))</f>
        <v/>
      </c>
      <c r="E477" s="8" t="n"/>
      <c r="F477" s="8" t="n"/>
      <c r="G477" s="8" t="n"/>
      <c r="H477" s="9" t="n"/>
      <c r="I477" s="9" t="n"/>
      <c r="J477" s="8" t="n"/>
      <c r="K477" s="9" t="n"/>
      <c r="L477" s="12">
        <f>IF(H477="","",ROUND((IF(I477="",H477,(H477+I477)/2)+K477)/IF(J477="на руки",0.87,1),0))</f>
        <v/>
      </c>
      <c r="M477" s="8" t="n"/>
      <c r="N477" s="10">
        <f>IF(B477="","",IF(TODAY()-B477&gt;92,"старше 3 мес.","ок"))</f>
        <v/>
      </c>
      <c r="O477" s="8" t="n"/>
    </row>
    <row r="478">
      <c r="A478" s="10">
        <f>IF(C478="","",ROW()-1)</f>
        <v/>
      </c>
      <c r="B478" s="13" t="n"/>
      <c r="C478" s="8" t="n"/>
      <c r="D478" s="10">
        <f>IF(C478="","",IFERROR(VLOOKUP(C478,Должности!$A$2:$B$21,2,FALSE),"нет такого кода"))</f>
        <v/>
      </c>
      <c r="E478" s="8" t="n"/>
      <c r="F478" s="8" t="n"/>
      <c r="G478" s="8" t="n"/>
      <c r="H478" s="9" t="n"/>
      <c r="I478" s="9" t="n"/>
      <c r="J478" s="8" t="n"/>
      <c r="K478" s="9" t="n"/>
      <c r="L478" s="12">
        <f>IF(H478="","",ROUND((IF(I478="",H478,(H478+I478)/2)+K478)/IF(J478="на руки",0.87,1),0))</f>
        <v/>
      </c>
      <c r="M478" s="8" t="n"/>
      <c r="N478" s="10">
        <f>IF(B478="","",IF(TODAY()-B478&gt;92,"старше 3 мес.","ок"))</f>
        <v/>
      </c>
      <c r="O478" s="8" t="n"/>
    </row>
    <row r="479">
      <c r="A479" s="10">
        <f>IF(C479="","",ROW()-1)</f>
        <v/>
      </c>
      <c r="B479" s="13" t="n"/>
      <c r="C479" s="8" t="n"/>
      <c r="D479" s="10">
        <f>IF(C479="","",IFERROR(VLOOKUP(C479,Должности!$A$2:$B$21,2,FALSE),"нет такого кода"))</f>
        <v/>
      </c>
      <c r="E479" s="8" t="n"/>
      <c r="F479" s="8" t="n"/>
      <c r="G479" s="8" t="n"/>
      <c r="H479" s="9" t="n"/>
      <c r="I479" s="9" t="n"/>
      <c r="J479" s="8" t="n"/>
      <c r="K479" s="9" t="n"/>
      <c r="L479" s="12">
        <f>IF(H479="","",ROUND((IF(I479="",H479,(H479+I479)/2)+K479)/IF(J479="на руки",0.87,1),0))</f>
        <v/>
      </c>
      <c r="M479" s="8" t="n"/>
      <c r="N479" s="10">
        <f>IF(B479="","",IF(TODAY()-B479&gt;92,"старше 3 мес.","ок"))</f>
        <v/>
      </c>
      <c r="O479" s="8" t="n"/>
    </row>
    <row r="480">
      <c r="A480" s="10">
        <f>IF(C480="","",ROW()-1)</f>
        <v/>
      </c>
      <c r="B480" s="13" t="n"/>
      <c r="C480" s="8" t="n"/>
      <c r="D480" s="10">
        <f>IF(C480="","",IFERROR(VLOOKUP(C480,Должности!$A$2:$B$21,2,FALSE),"нет такого кода"))</f>
        <v/>
      </c>
      <c r="E480" s="8" t="n"/>
      <c r="F480" s="8" t="n"/>
      <c r="G480" s="8" t="n"/>
      <c r="H480" s="9" t="n"/>
      <c r="I480" s="9" t="n"/>
      <c r="J480" s="8" t="n"/>
      <c r="K480" s="9" t="n"/>
      <c r="L480" s="12">
        <f>IF(H480="","",ROUND((IF(I480="",H480,(H480+I480)/2)+K480)/IF(J480="на руки",0.87,1),0))</f>
        <v/>
      </c>
      <c r="M480" s="8" t="n"/>
      <c r="N480" s="10">
        <f>IF(B480="","",IF(TODAY()-B480&gt;92,"старше 3 мес.","ок"))</f>
        <v/>
      </c>
      <c r="O480" s="8" t="n"/>
    </row>
    <row r="481">
      <c r="A481" s="10">
        <f>IF(C481="","",ROW()-1)</f>
        <v/>
      </c>
      <c r="B481" s="13" t="n"/>
      <c r="C481" s="8" t="n"/>
      <c r="D481" s="10">
        <f>IF(C481="","",IFERROR(VLOOKUP(C481,Должности!$A$2:$B$21,2,FALSE),"нет такого кода"))</f>
        <v/>
      </c>
      <c r="E481" s="8" t="n"/>
      <c r="F481" s="8" t="n"/>
      <c r="G481" s="8" t="n"/>
      <c r="H481" s="9" t="n"/>
      <c r="I481" s="9" t="n"/>
      <c r="J481" s="8" t="n"/>
      <c r="K481" s="9" t="n"/>
      <c r="L481" s="12">
        <f>IF(H481="","",ROUND((IF(I481="",H481,(H481+I481)/2)+K481)/IF(J481="на руки",0.87,1),0))</f>
        <v/>
      </c>
      <c r="M481" s="8" t="n"/>
      <c r="N481" s="10">
        <f>IF(B481="","",IF(TODAY()-B481&gt;92,"старше 3 мес.","ок"))</f>
        <v/>
      </c>
      <c r="O481" s="8" t="n"/>
    </row>
    <row r="482">
      <c r="A482" s="10">
        <f>IF(C482="","",ROW()-1)</f>
        <v/>
      </c>
      <c r="B482" s="13" t="n"/>
      <c r="C482" s="8" t="n"/>
      <c r="D482" s="10">
        <f>IF(C482="","",IFERROR(VLOOKUP(C482,Должности!$A$2:$B$21,2,FALSE),"нет такого кода"))</f>
        <v/>
      </c>
      <c r="E482" s="8" t="n"/>
      <c r="F482" s="8" t="n"/>
      <c r="G482" s="8" t="n"/>
      <c r="H482" s="9" t="n"/>
      <c r="I482" s="9" t="n"/>
      <c r="J482" s="8" t="n"/>
      <c r="K482" s="9" t="n"/>
      <c r="L482" s="12">
        <f>IF(H482="","",ROUND((IF(I482="",H482,(H482+I482)/2)+K482)/IF(J482="на руки",0.87,1),0))</f>
        <v/>
      </c>
      <c r="M482" s="8" t="n"/>
      <c r="N482" s="10">
        <f>IF(B482="","",IF(TODAY()-B482&gt;92,"старше 3 мес.","ок"))</f>
        <v/>
      </c>
      <c r="O482" s="8" t="n"/>
    </row>
    <row r="483">
      <c r="A483" s="10">
        <f>IF(C483="","",ROW()-1)</f>
        <v/>
      </c>
      <c r="B483" s="13" t="n"/>
      <c r="C483" s="8" t="n"/>
      <c r="D483" s="10">
        <f>IF(C483="","",IFERROR(VLOOKUP(C483,Должности!$A$2:$B$21,2,FALSE),"нет такого кода"))</f>
        <v/>
      </c>
      <c r="E483" s="8" t="n"/>
      <c r="F483" s="8" t="n"/>
      <c r="G483" s="8" t="n"/>
      <c r="H483" s="9" t="n"/>
      <c r="I483" s="9" t="n"/>
      <c r="J483" s="8" t="n"/>
      <c r="K483" s="9" t="n"/>
      <c r="L483" s="12">
        <f>IF(H483="","",ROUND((IF(I483="",H483,(H483+I483)/2)+K483)/IF(J483="на руки",0.87,1),0))</f>
        <v/>
      </c>
      <c r="M483" s="8" t="n"/>
      <c r="N483" s="10">
        <f>IF(B483="","",IF(TODAY()-B483&gt;92,"старше 3 мес.","ок"))</f>
        <v/>
      </c>
      <c r="O483" s="8" t="n"/>
    </row>
    <row r="484">
      <c r="A484" s="10">
        <f>IF(C484="","",ROW()-1)</f>
        <v/>
      </c>
      <c r="B484" s="13" t="n"/>
      <c r="C484" s="8" t="n"/>
      <c r="D484" s="10">
        <f>IF(C484="","",IFERROR(VLOOKUP(C484,Должности!$A$2:$B$21,2,FALSE),"нет такого кода"))</f>
        <v/>
      </c>
      <c r="E484" s="8" t="n"/>
      <c r="F484" s="8" t="n"/>
      <c r="G484" s="8" t="n"/>
      <c r="H484" s="9" t="n"/>
      <c r="I484" s="9" t="n"/>
      <c r="J484" s="8" t="n"/>
      <c r="K484" s="9" t="n"/>
      <c r="L484" s="12">
        <f>IF(H484="","",ROUND((IF(I484="",H484,(H484+I484)/2)+K484)/IF(J484="на руки",0.87,1),0))</f>
        <v/>
      </c>
      <c r="M484" s="8" t="n"/>
      <c r="N484" s="10">
        <f>IF(B484="","",IF(TODAY()-B484&gt;92,"старше 3 мес.","ок"))</f>
        <v/>
      </c>
      <c r="O484" s="8" t="n"/>
    </row>
    <row r="485">
      <c r="A485" s="10">
        <f>IF(C485="","",ROW()-1)</f>
        <v/>
      </c>
      <c r="B485" s="13" t="n"/>
      <c r="C485" s="8" t="n"/>
      <c r="D485" s="10">
        <f>IF(C485="","",IFERROR(VLOOKUP(C485,Должности!$A$2:$B$21,2,FALSE),"нет такого кода"))</f>
        <v/>
      </c>
      <c r="E485" s="8" t="n"/>
      <c r="F485" s="8" t="n"/>
      <c r="G485" s="8" t="n"/>
      <c r="H485" s="9" t="n"/>
      <c r="I485" s="9" t="n"/>
      <c r="J485" s="8" t="n"/>
      <c r="K485" s="9" t="n"/>
      <c r="L485" s="12">
        <f>IF(H485="","",ROUND((IF(I485="",H485,(H485+I485)/2)+K485)/IF(J485="на руки",0.87,1),0))</f>
        <v/>
      </c>
      <c r="M485" s="8" t="n"/>
      <c r="N485" s="10">
        <f>IF(B485="","",IF(TODAY()-B485&gt;92,"старше 3 мес.","ок"))</f>
        <v/>
      </c>
      <c r="O485" s="8" t="n"/>
    </row>
    <row r="486">
      <c r="A486" s="10">
        <f>IF(C486="","",ROW()-1)</f>
        <v/>
      </c>
      <c r="B486" s="13" t="n"/>
      <c r="C486" s="8" t="n"/>
      <c r="D486" s="10">
        <f>IF(C486="","",IFERROR(VLOOKUP(C486,Должности!$A$2:$B$21,2,FALSE),"нет такого кода"))</f>
        <v/>
      </c>
      <c r="E486" s="8" t="n"/>
      <c r="F486" s="8" t="n"/>
      <c r="G486" s="8" t="n"/>
      <c r="H486" s="9" t="n"/>
      <c r="I486" s="9" t="n"/>
      <c r="J486" s="8" t="n"/>
      <c r="K486" s="9" t="n"/>
      <c r="L486" s="12">
        <f>IF(H486="","",ROUND((IF(I486="",H486,(H486+I486)/2)+K486)/IF(J486="на руки",0.87,1),0))</f>
        <v/>
      </c>
      <c r="M486" s="8" t="n"/>
      <c r="N486" s="10">
        <f>IF(B486="","",IF(TODAY()-B486&gt;92,"старше 3 мес.","ок"))</f>
        <v/>
      </c>
      <c r="O486" s="8" t="n"/>
    </row>
    <row r="487">
      <c r="A487" s="10">
        <f>IF(C487="","",ROW()-1)</f>
        <v/>
      </c>
      <c r="B487" s="13" t="n"/>
      <c r="C487" s="8" t="n"/>
      <c r="D487" s="10">
        <f>IF(C487="","",IFERROR(VLOOKUP(C487,Должности!$A$2:$B$21,2,FALSE),"нет такого кода"))</f>
        <v/>
      </c>
      <c r="E487" s="8" t="n"/>
      <c r="F487" s="8" t="n"/>
      <c r="G487" s="8" t="n"/>
      <c r="H487" s="9" t="n"/>
      <c r="I487" s="9" t="n"/>
      <c r="J487" s="8" t="n"/>
      <c r="K487" s="9" t="n"/>
      <c r="L487" s="12">
        <f>IF(H487="","",ROUND((IF(I487="",H487,(H487+I487)/2)+K487)/IF(J487="на руки",0.87,1),0))</f>
        <v/>
      </c>
      <c r="M487" s="8" t="n"/>
      <c r="N487" s="10">
        <f>IF(B487="","",IF(TODAY()-B487&gt;92,"старше 3 мес.","ок"))</f>
        <v/>
      </c>
      <c r="O487" s="8" t="n"/>
    </row>
    <row r="488">
      <c r="A488" s="10">
        <f>IF(C488="","",ROW()-1)</f>
        <v/>
      </c>
      <c r="B488" s="13" t="n"/>
      <c r="C488" s="8" t="n"/>
      <c r="D488" s="10">
        <f>IF(C488="","",IFERROR(VLOOKUP(C488,Должности!$A$2:$B$21,2,FALSE),"нет такого кода"))</f>
        <v/>
      </c>
      <c r="E488" s="8" t="n"/>
      <c r="F488" s="8" t="n"/>
      <c r="G488" s="8" t="n"/>
      <c r="H488" s="9" t="n"/>
      <c r="I488" s="9" t="n"/>
      <c r="J488" s="8" t="n"/>
      <c r="K488" s="9" t="n"/>
      <c r="L488" s="12">
        <f>IF(H488="","",ROUND((IF(I488="",H488,(H488+I488)/2)+K488)/IF(J488="на руки",0.87,1),0))</f>
        <v/>
      </c>
      <c r="M488" s="8" t="n"/>
      <c r="N488" s="10">
        <f>IF(B488="","",IF(TODAY()-B488&gt;92,"старше 3 мес.","ок"))</f>
        <v/>
      </c>
      <c r="O488" s="8" t="n"/>
    </row>
    <row r="489">
      <c r="A489" s="10">
        <f>IF(C489="","",ROW()-1)</f>
        <v/>
      </c>
      <c r="B489" s="13" t="n"/>
      <c r="C489" s="8" t="n"/>
      <c r="D489" s="10">
        <f>IF(C489="","",IFERROR(VLOOKUP(C489,Должности!$A$2:$B$21,2,FALSE),"нет такого кода"))</f>
        <v/>
      </c>
      <c r="E489" s="8" t="n"/>
      <c r="F489" s="8" t="n"/>
      <c r="G489" s="8" t="n"/>
      <c r="H489" s="9" t="n"/>
      <c r="I489" s="9" t="n"/>
      <c r="J489" s="8" t="n"/>
      <c r="K489" s="9" t="n"/>
      <c r="L489" s="12">
        <f>IF(H489="","",ROUND((IF(I489="",H489,(H489+I489)/2)+K489)/IF(J489="на руки",0.87,1),0))</f>
        <v/>
      </c>
      <c r="M489" s="8" t="n"/>
      <c r="N489" s="10">
        <f>IF(B489="","",IF(TODAY()-B489&gt;92,"старше 3 мес.","ок"))</f>
        <v/>
      </c>
      <c r="O489" s="8" t="n"/>
    </row>
    <row r="490">
      <c r="A490" s="10">
        <f>IF(C490="","",ROW()-1)</f>
        <v/>
      </c>
      <c r="B490" s="13" t="n"/>
      <c r="C490" s="8" t="n"/>
      <c r="D490" s="10">
        <f>IF(C490="","",IFERROR(VLOOKUP(C490,Должности!$A$2:$B$21,2,FALSE),"нет такого кода"))</f>
        <v/>
      </c>
      <c r="E490" s="8" t="n"/>
      <c r="F490" s="8" t="n"/>
      <c r="G490" s="8" t="n"/>
      <c r="H490" s="9" t="n"/>
      <c r="I490" s="9" t="n"/>
      <c r="J490" s="8" t="n"/>
      <c r="K490" s="9" t="n"/>
      <c r="L490" s="12">
        <f>IF(H490="","",ROUND((IF(I490="",H490,(H490+I490)/2)+K490)/IF(J490="на руки",0.87,1),0))</f>
        <v/>
      </c>
      <c r="M490" s="8" t="n"/>
      <c r="N490" s="10">
        <f>IF(B490="","",IF(TODAY()-B490&gt;92,"старше 3 мес.","ок"))</f>
        <v/>
      </c>
      <c r="O490" s="8" t="n"/>
    </row>
    <row r="491">
      <c r="A491" s="10">
        <f>IF(C491="","",ROW()-1)</f>
        <v/>
      </c>
      <c r="B491" s="13" t="n"/>
      <c r="C491" s="8" t="n"/>
      <c r="D491" s="10">
        <f>IF(C491="","",IFERROR(VLOOKUP(C491,Должности!$A$2:$B$21,2,FALSE),"нет такого кода"))</f>
        <v/>
      </c>
      <c r="E491" s="8" t="n"/>
      <c r="F491" s="8" t="n"/>
      <c r="G491" s="8" t="n"/>
      <c r="H491" s="9" t="n"/>
      <c r="I491" s="9" t="n"/>
      <c r="J491" s="8" t="n"/>
      <c r="K491" s="9" t="n"/>
      <c r="L491" s="12">
        <f>IF(H491="","",ROUND((IF(I491="",H491,(H491+I491)/2)+K491)/IF(J491="на руки",0.87,1),0))</f>
        <v/>
      </c>
      <c r="M491" s="8" t="n"/>
      <c r="N491" s="10">
        <f>IF(B491="","",IF(TODAY()-B491&gt;92,"старше 3 мес.","ок"))</f>
        <v/>
      </c>
      <c r="O491" s="8" t="n"/>
    </row>
    <row r="492">
      <c r="A492" s="10">
        <f>IF(C492="","",ROW()-1)</f>
        <v/>
      </c>
      <c r="B492" s="13" t="n"/>
      <c r="C492" s="8" t="n"/>
      <c r="D492" s="10">
        <f>IF(C492="","",IFERROR(VLOOKUP(C492,Должности!$A$2:$B$21,2,FALSE),"нет такого кода"))</f>
        <v/>
      </c>
      <c r="E492" s="8" t="n"/>
      <c r="F492" s="8" t="n"/>
      <c r="G492" s="8" t="n"/>
      <c r="H492" s="9" t="n"/>
      <c r="I492" s="9" t="n"/>
      <c r="J492" s="8" t="n"/>
      <c r="K492" s="9" t="n"/>
      <c r="L492" s="12">
        <f>IF(H492="","",ROUND((IF(I492="",H492,(H492+I492)/2)+K492)/IF(J492="на руки",0.87,1),0))</f>
        <v/>
      </c>
      <c r="M492" s="8" t="n"/>
      <c r="N492" s="10">
        <f>IF(B492="","",IF(TODAY()-B492&gt;92,"старше 3 мес.","ок"))</f>
        <v/>
      </c>
      <c r="O492" s="8" t="n"/>
    </row>
    <row r="493">
      <c r="A493" s="10">
        <f>IF(C493="","",ROW()-1)</f>
        <v/>
      </c>
      <c r="B493" s="13" t="n"/>
      <c r="C493" s="8" t="n"/>
      <c r="D493" s="10">
        <f>IF(C493="","",IFERROR(VLOOKUP(C493,Должности!$A$2:$B$21,2,FALSE),"нет такого кода"))</f>
        <v/>
      </c>
      <c r="E493" s="8" t="n"/>
      <c r="F493" s="8" t="n"/>
      <c r="G493" s="8" t="n"/>
      <c r="H493" s="9" t="n"/>
      <c r="I493" s="9" t="n"/>
      <c r="J493" s="8" t="n"/>
      <c r="K493" s="9" t="n"/>
      <c r="L493" s="12">
        <f>IF(H493="","",ROUND((IF(I493="",H493,(H493+I493)/2)+K493)/IF(J493="на руки",0.87,1),0))</f>
        <v/>
      </c>
      <c r="M493" s="8" t="n"/>
      <c r="N493" s="10">
        <f>IF(B493="","",IF(TODAY()-B493&gt;92,"старше 3 мес.","ок"))</f>
        <v/>
      </c>
      <c r="O493" s="8" t="n"/>
    </row>
    <row r="494">
      <c r="A494" s="10">
        <f>IF(C494="","",ROW()-1)</f>
        <v/>
      </c>
      <c r="B494" s="13" t="n"/>
      <c r="C494" s="8" t="n"/>
      <c r="D494" s="10">
        <f>IF(C494="","",IFERROR(VLOOKUP(C494,Должности!$A$2:$B$21,2,FALSE),"нет такого кода"))</f>
        <v/>
      </c>
      <c r="E494" s="8" t="n"/>
      <c r="F494" s="8" t="n"/>
      <c r="G494" s="8" t="n"/>
      <c r="H494" s="9" t="n"/>
      <c r="I494" s="9" t="n"/>
      <c r="J494" s="8" t="n"/>
      <c r="K494" s="9" t="n"/>
      <c r="L494" s="12">
        <f>IF(H494="","",ROUND((IF(I494="",H494,(H494+I494)/2)+K494)/IF(J494="на руки",0.87,1),0))</f>
        <v/>
      </c>
      <c r="M494" s="8" t="n"/>
      <c r="N494" s="10">
        <f>IF(B494="","",IF(TODAY()-B494&gt;92,"старше 3 мес.","ок"))</f>
        <v/>
      </c>
      <c r="O494" s="8" t="n"/>
    </row>
    <row r="495">
      <c r="A495" s="10">
        <f>IF(C495="","",ROW()-1)</f>
        <v/>
      </c>
      <c r="B495" s="13" t="n"/>
      <c r="C495" s="8" t="n"/>
      <c r="D495" s="10">
        <f>IF(C495="","",IFERROR(VLOOKUP(C495,Должности!$A$2:$B$21,2,FALSE),"нет такого кода"))</f>
        <v/>
      </c>
      <c r="E495" s="8" t="n"/>
      <c r="F495" s="8" t="n"/>
      <c r="G495" s="8" t="n"/>
      <c r="H495" s="9" t="n"/>
      <c r="I495" s="9" t="n"/>
      <c r="J495" s="8" t="n"/>
      <c r="K495" s="9" t="n"/>
      <c r="L495" s="12">
        <f>IF(H495="","",ROUND((IF(I495="",H495,(H495+I495)/2)+K495)/IF(J495="на руки",0.87,1),0))</f>
        <v/>
      </c>
      <c r="M495" s="8" t="n"/>
      <c r="N495" s="10">
        <f>IF(B495="","",IF(TODAY()-B495&gt;92,"старше 3 мес.","ок"))</f>
        <v/>
      </c>
      <c r="O495" s="8" t="n"/>
    </row>
    <row r="496">
      <c r="A496" s="10">
        <f>IF(C496="","",ROW()-1)</f>
        <v/>
      </c>
      <c r="B496" s="13" t="n"/>
      <c r="C496" s="8" t="n"/>
      <c r="D496" s="10">
        <f>IF(C496="","",IFERROR(VLOOKUP(C496,Должности!$A$2:$B$21,2,FALSE),"нет такого кода"))</f>
        <v/>
      </c>
      <c r="E496" s="8" t="n"/>
      <c r="F496" s="8" t="n"/>
      <c r="G496" s="8" t="n"/>
      <c r="H496" s="9" t="n"/>
      <c r="I496" s="9" t="n"/>
      <c r="J496" s="8" t="n"/>
      <c r="K496" s="9" t="n"/>
      <c r="L496" s="12">
        <f>IF(H496="","",ROUND((IF(I496="",H496,(H496+I496)/2)+K496)/IF(J496="на руки",0.87,1),0))</f>
        <v/>
      </c>
      <c r="M496" s="8" t="n"/>
      <c r="N496" s="10">
        <f>IF(B496="","",IF(TODAY()-B496&gt;92,"старше 3 мес.","ок"))</f>
        <v/>
      </c>
      <c r="O496" s="8" t="n"/>
    </row>
    <row r="497">
      <c r="A497" s="10">
        <f>IF(C497="","",ROW()-1)</f>
        <v/>
      </c>
      <c r="B497" s="13" t="n"/>
      <c r="C497" s="8" t="n"/>
      <c r="D497" s="10">
        <f>IF(C497="","",IFERROR(VLOOKUP(C497,Должности!$A$2:$B$21,2,FALSE),"нет такого кода"))</f>
        <v/>
      </c>
      <c r="E497" s="8" t="n"/>
      <c r="F497" s="8" t="n"/>
      <c r="G497" s="8" t="n"/>
      <c r="H497" s="9" t="n"/>
      <c r="I497" s="9" t="n"/>
      <c r="J497" s="8" t="n"/>
      <c r="K497" s="9" t="n"/>
      <c r="L497" s="12">
        <f>IF(H497="","",ROUND((IF(I497="",H497,(H497+I497)/2)+K497)/IF(J497="на руки",0.87,1),0))</f>
        <v/>
      </c>
      <c r="M497" s="8" t="n"/>
      <c r="N497" s="10">
        <f>IF(B497="","",IF(TODAY()-B497&gt;92,"старше 3 мес.","ок"))</f>
        <v/>
      </c>
      <c r="O497" s="8" t="n"/>
    </row>
    <row r="498">
      <c r="A498" s="10">
        <f>IF(C498="","",ROW()-1)</f>
        <v/>
      </c>
      <c r="B498" s="13" t="n"/>
      <c r="C498" s="8" t="n"/>
      <c r="D498" s="10">
        <f>IF(C498="","",IFERROR(VLOOKUP(C498,Должности!$A$2:$B$21,2,FALSE),"нет такого кода"))</f>
        <v/>
      </c>
      <c r="E498" s="8" t="n"/>
      <c r="F498" s="8" t="n"/>
      <c r="G498" s="8" t="n"/>
      <c r="H498" s="9" t="n"/>
      <c r="I498" s="9" t="n"/>
      <c r="J498" s="8" t="n"/>
      <c r="K498" s="9" t="n"/>
      <c r="L498" s="12">
        <f>IF(H498="","",ROUND((IF(I498="",H498,(H498+I498)/2)+K498)/IF(J498="на руки",0.87,1),0))</f>
        <v/>
      </c>
      <c r="M498" s="8" t="n"/>
      <c r="N498" s="10">
        <f>IF(B498="","",IF(TODAY()-B498&gt;92,"старше 3 мес.","ок"))</f>
        <v/>
      </c>
      <c r="O498" s="8" t="n"/>
    </row>
    <row r="499">
      <c r="A499" s="10">
        <f>IF(C499="","",ROW()-1)</f>
        <v/>
      </c>
      <c r="B499" s="13" t="n"/>
      <c r="C499" s="8" t="n"/>
      <c r="D499" s="10">
        <f>IF(C499="","",IFERROR(VLOOKUP(C499,Должности!$A$2:$B$21,2,FALSE),"нет такого кода"))</f>
        <v/>
      </c>
      <c r="E499" s="8" t="n"/>
      <c r="F499" s="8" t="n"/>
      <c r="G499" s="8" t="n"/>
      <c r="H499" s="9" t="n"/>
      <c r="I499" s="9" t="n"/>
      <c r="J499" s="8" t="n"/>
      <c r="K499" s="9" t="n"/>
      <c r="L499" s="12">
        <f>IF(H499="","",ROUND((IF(I499="",H499,(H499+I499)/2)+K499)/IF(J499="на руки",0.87,1),0))</f>
        <v/>
      </c>
      <c r="M499" s="8" t="n"/>
      <c r="N499" s="10">
        <f>IF(B499="","",IF(TODAY()-B499&gt;92,"старше 3 мес.","ок"))</f>
        <v/>
      </c>
      <c r="O499" s="8" t="n"/>
    </row>
    <row r="500">
      <c r="A500" s="10">
        <f>IF(C500="","",ROW()-1)</f>
        <v/>
      </c>
      <c r="B500" s="13" t="n"/>
      <c r="C500" s="8" t="n"/>
      <c r="D500" s="10">
        <f>IF(C500="","",IFERROR(VLOOKUP(C500,Должности!$A$2:$B$21,2,FALSE),"нет такого кода"))</f>
        <v/>
      </c>
      <c r="E500" s="8" t="n"/>
      <c r="F500" s="8" t="n"/>
      <c r="G500" s="8" t="n"/>
      <c r="H500" s="9" t="n"/>
      <c r="I500" s="9" t="n"/>
      <c r="J500" s="8" t="n"/>
      <c r="K500" s="9" t="n"/>
      <c r="L500" s="12">
        <f>IF(H500="","",ROUND((IF(I500="",H500,(H500+I500)/2)+K500)/IF(J500="на руки",0.87,1),0))</f>
        <v/>
      </c>
      <c r="M500" s="8" t="n"/>
      <c r="N500" s="10">
        <f>IF(B500="","",IF(TODAY()-B500&gt;92,"старше 3 мес.","ок"))</f>
        <v/>
      </c>
      <c r="O500" s="8" t="n"/>
    </row>
    <row r="501">
      <c r="A501" s="10">
        <f>IF(C501="","",ROW()-1)</f>
        <v/>
      </c>
      <c r="B501" s="13" t="n"/>
      <c r="C501" s="8" t="n"/>
      <c r="D501" s="10">
        <f>IF(C501="","",IFERROR(VLOOKUP(C501,Должности!$A$2:$B$21,2,FALSE),"нет такого кода"))</f>
        <v/>
      </c>
      <c r="E501" s="8" t="n"/>
      <c r="F501" s="8" t="n"/>
      <c r="G501" s="8" t="n"/>
      <c r="H501" s="9" t="n"/>
      <c r="I501" s="9" t="n"/>
      <c r="J501" s="8" t="n"/>
      <c r="K501" s="9" t="n"/>
      <c r="L501" s="12">
        <f>IF(H501="","",ROUND((IF(I501="",H501,(H501+I501)/2)+K501)/IF(J501="на руки",0.87,1),0))</f>
        <v/>
      </c>
      <c r="M501" s="8" t="n"/>
      <c r="N501" s="10">
        <f>IF(B501="","",IF(TODAY()-B501&gt;92,"старше 3 мес.","ок"))</f>
        <v/>
      </c>
      <c r="O501" s="8" t="n"/>
    </row>
  </sheetData>
  <conditionalFormatting sqref="N2:N501">
    <cfRule type="cellIs" priority="1" operator="equal" dxfId="0">
      <formula>"старше 3 мес."</formula>
    </cfRule>
  </conditionalFormatting>
  <dataValidations count="5">
    <dataValidation sqref="E2:E501" showDropDown="0" showInputMessage="0" showErrorMessage="0" allowBlank="1" type="list">
      <formula1>=Списки!$A$2:$A$10</formula1>
    </dataValidation>
    <dataValidation sqref="J2:J501" showDropDown="0" showInputMessage="0" showErrorMessage="0" allowBlank="1" type="list">
      <formula1>=Списки!$B$2:$B$3</formula1>
    </dataValidation>
    <dataValidation sqref="M2:M501" showDropDown="0" showInputMessage="0" showErrorMessage="0" allowBlank="1" type="list">
      <formula1>=Списки!$C$2:$C$3</formula1>
    </dataValidation>
    <dataValidation sqref="C2:C501" showDropDown="0" showInputMessage="0" showErrorMessage="0" allowBlank="1" type="list">
      <formula1>=Должности!$A$2:$A$21</formula1>
    </dataValidation>
    <dataValidation sqref="H2:I501 K2:K501" showDropDown="0" showInputMessage="0" showErrorMessage="0" allowBlank="1" type="whole" operator="greaterThanOrEqual">
      <formula1>0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T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6" customWidth="1" min="2" max="2"/>
    <col width="16" customWidth="1" min="3" max="3"/>
    <col width="10" customWidth="1" min="4" max="4"/>
    <col width="10" customWidth="1" min="5" max="5"/>
    <col width="10" customWidth="1" min="6" max="6"/>
    <col width="11" customWidth="1" min="7" max="7"/>
    <col width="10" customWidth="1" min="8" max="8"/>
    <col width="10" customWidth="1" min="9" max="9"/>
    <col width="10" customWidth="1" min="10" max="10"/>
    <col width="12" customWidth="1" min="11" max="11"/>
    <col width="9" customWidth="1" min="12" max="12"/>
    <col width="11" customWidth="1" min="13" max="13"/>
    <col width="12" customWidth="1" min="14" max="14"/>
    <col width="13" customWidth="1" min="15" max="15"/>
    <col width="9" customWidth="1" min="16" max="16"/>
    <col width="11" customWidth="1" min="17" max="17"/>
    <col width="12" customWidth="1" min="18" max="18"/>
    <col width="12" customWidth="1" min="19" max="19"/>
    <col width="20" customWidth="1" min="20" max="20"/>
  </cols>
  <sheetData>
    <row r="1" ht="56" customHeight="1">
      <c r="A1" s="5" t="inlineStr">
        <is>
          <t>Код</t>
        </is>
      </c>
      <c r="B1" s="5" t="inlineStr">
        <is>
          <t>Должность</t>
        </is>
      </c>
      <c r="C1" s="5" t="inlineStr">
        <is>
          <t>Регион</t>
        </is>
      </c>
      <c r="D1" s="5" t="inlineStr">
        <is>
          <t>Значений в расчёте</t>
        </is>
      </c>
      <c r="E1" s="5" t="inlineStr">
        <is>
          <t>Минимум</t>
        </is>
      </c>
      <c r="F1" s="5" t="inlineStr">
        <is>
          <t>P25</t>
        </is>
      </c>
      <c r="G1" s="5" t="inlineStr">
        <is>
          <t>Медиана (P50)</t>
        </is>
      </c>
      <c r="H1" s="5" t="inlineStr">
        <is>
          <t>P75</t>
        </is>
      </c>
      <c r="I1" s="5" t="inlineStr">
        <is>
          <t>Максимум</t>
        </is>
      </c>
      <c r="J1" s="5" t="inlineStr">
        <is>
          <t>Среднее</t>
        </is>
      </c>
      <c r="K1" s="5" t="inlineStr">
        <is>
          <t>Усечённое среднее (10 % с краёв)</t>
        </is>
      </c>
      <c r="L1" s="5" t="inlineStr">
        <is>
          <t>Среднее / медиана</t>
        </is>
      </c>
      <c r="M1" s="5" t="inlineStr">
        <is>
          <t>Ваша зарплата</t>
        </is>
      </c>
      <c r="N1" s="5" t="inlineStr">
        <is>
          <t>Коэффициент соответствия рынку</t>
        </is>
      </c>
      <c r="O1" s="5" t="inlineStr">
        <is>
          <t>Статус</t>
        </is>
      </c>
      <c r="P1" s="5" t="inlineStr">
        <is>
          <t>Целевая позиция</t>
        </is>
      </c>
      <c r="Q1" s="5" t="inlineStr">
        <is>
          <t>Целевая сумма</t>
        </is>
      </c>
      <c r="R1" s="5" t="inlineStr">
        <is>
          <t>Разрыв до цели, ₽ в месяц</t>
        </is>
      </c>
      <c r="S1" s="5" t="inlineStr">
        <is>
          <t>Разрыв до цели, ₽ в год</t>
        </is>
      </c>
      <c r="T1" s="5" t="inlineStr">
        <is>
          <t>Надёжность</t>
        </is>
      </c>
    </row>
    <row r="2">
      <c r="A2" s="10">
        <f>IF(Должности!A2="","",Должности!A2)</f>
        <v/>
      </c>
      <c r="B2" s="10">
        <f>IF($A2="","",Должности!B2)</f>
        <v/>
      </c>
      <c r="C2" s="10">
        <f>IF($A2="","",Должности!D2)</f>
        <v/>
      </c>
      <c r="D2" s="10">
        <f>IF($A2="","",COUNTIFS(Данные!$C$2:$C$501,$A2,Данные!$M$2:$M$501,"Да",Данные!$L$2:$L$501,"&gt;0"))</f>
        <v/>
      </c>
      <c r="E2" s="12">
        <f t="array" ref="E2">IF(N($D2)&lt;1,"",MIN(IF((Данные!$C$2:$C$501=$A2)*(Данные!$M$2:$M$501="Да")*ISNUMBER(Данные!$L$2:$L$501),Данные!$L$2:$L$501)))</f>
        <v/>
      </c>
      <c r="F2" s="12">
        <f t="array" ref="F2">IF(N($D2)&lt;1,"",_xlfn.QUARTILE.INC(IF((Данные!$C$2:$C$501=$A2)*(Данные!$M$2:$M$501="Да")*ISNUMBER(Данные!$L$2:$L$501),Данные!$L$2:$L$501),1))</f>
        <v/>
      </c>
      <c r="G2" s="14">
        <f t="array" ref="G2">IF(N($D2)&lt;1,"",MEDIAN(IF((Данные!$C$2:$C$501=$A2)*(Данные!$M$2:$M$501="Да")*ISNUMBER(Данные!$L$2:$L$501),Данные!$L$2:$L$501)))</f>
        <v/>
      </c>
      <c r="H2" s="12">
        <f t="array" ref="H2">IF(N($D2)&lt;1,"",_xlfn.QUARTILE.INC(IF((Данные!$C$2:$C$501=$A2)*(Данные!$M$2:$M$501="Да")*ISNUMBER(Данные!$L$2:$L$501),Данные!$L$2:$L$501),3))</f>
        <v/>
      </c>
      <c r="I2" s="12">
        <f t="array" ref="I2">IF(N($D2)&lt;1,"",MAX(IF((Данные!$C$2:$C$501=$A2)*(Данные!$M$2:$M$501="Да")*ISNUMBER(Данные!$L$2:$L$501),Данные!$L$2:$L$501)))</f>
        <v/>
      </c>
      <c r="J2" s="12">
        <f t="array" ref="J2">IF(N($D2)&lt;1,"",AVERAGE(IF((Данные!$C$2:$C$501=$A2)*(Данные!$M$2:$M$501="Да")*ISNUMBER(Данные!$L$2:$L$501),Данные!$L$2:$L$501)))</f>
        <v/>
      </c>
      <c r="K2" s="12">
        <f t="array" ref="K2">IF(N($D2)&lt;1,"",TRIMMEAN(IF((Данные!$C$2:$C$501=$A2)*(Данные!$M$2:$M$501="Да")*ISNUMBER(Данные!$L$2:$L$501),Данные!$L$2:$L$501),0.2))</f>
        <v/>
      </c>
      <c r="L2" s="15">
        <f>IF(N($D2)&lt;1,"",J2/G2)</f>
        <v/>
      </c>
      <c r="M2" s="12">
        <f>IF($A2="","",IF(Должности!F2="","",Должности!F2))</f>
        <v/>
      </c>
      <c r="N2" s="16">
        <f>IF(OR(N($D2)&lt;1,M2=""),"",M2/G2)</f>
        <v/>
      </c>
      <c r="O2" s="10">
        <f>IF(N2="","",IF(N2&lt;0.9,"Ниже рынка",IF(N2&gt;1.1,"Выше рынка","В рынке")))</f>
        <v/>
      </c>
      <c r="P2" s="10">
        <f>IF($A2="","",Должности!G2)</f>
        <v/>
      </c>
      <c r="Q2" s="12">
        <f>IF(OR(N($D2)&lt;1,P2=""),"",CHOOSE(MATCH(P2,{"P25","P50","P75"},0),F2,G2,H2))</f>
        <v/>
      </c>
      <c r="R2" s="17">
        <f>IF(OR(Q2="",M2=""),"",Q2-M2)</f>
        <v/>
      </c>
      <c r="S2" s="12">
        <f>IF(R2="","",R2*12)</f>
        <v/>
      </c>
      <c r="T2" s="10">
        <f>IF($A2="","",IF($D2=0,"Нет данных",IF($D2&lt;20,"Мало данных: "&amp;$D2&amp;" из 20","Достаточно")))</f>
        <v/>
      </c>
    </row>
    <row r="3">
      <c r="A3" s="10">
        <f>IF(Должности!A3="","",Должности!A3)</f>
        <v/>
      </c>
      <c r="B3" s="10">
        <f>IF($A3="","",Должности!B3)</f>
        <v/>
      </c>
      <c r="C3" s="10">
        <f>IF($A3="","",Должности!D3)</f>
        <v/>
      </c>
      <c r="D3" s="10">
        <f>IF($A3="","",COUNTIFS(Данные!$C$2:$C$501,$A3,Данные!$M$2:$M$501,"Да",Данные!$L$2:$L$501,"&gt;0"))</f>
        <v/>
      </c>
      <c r="E3" s="12">
        <f t="array" ref="E3">IF(N($D3)&lt;1,"",MIN(IF((Данные!$C$2:$C$501=$A3)*(Данные!$M$2:$M$501="Да")*ISNUMBER(Данные!$L$2:$L$501),Данные!$L$2:$L$501)))</f>
        <v/>
      </c>
      <c r="F3" s="12">
        <f t="array" ref="F3">IF(N($D3)&lt;1,"",_xlfn.QUARTILE.INC(IF((Данные!$C$2:$C$501=$A3)*(Данные!$M$2:$M$501="Да")*ISNUMBER(Данные!$L$2:$L$501),Данные!$L$2:$L$501),1))</f>
        <v/>
      </c>
      <c r="G3" s="14">
        <f t="array" ref="G3">IF(N($D3)&lt;1,"",MEDIAN(IF((Данные!$C$2:$C$501=$A3)*(Данные!$M$2:$M$501="Да")*ISNUMBER(Данные!$L$2:$L$501),Данные!$L$2:$L$501)))</f>
        <v/>
      </c>
      <c r="H3" s="12">
        <f t="array" ref="H3">IF(N($D3)&lt;1,"",_xlfn.QUARTILE.INC(IF((Данные!$C$2:$C$501=$A3)*(Данные!$M$2:$M$501="Да")*ISNUMBER(Данные!$L$2:$L$501),Данные!$L$2:$L$501),3))</f>
        <v/>
      </c>
      <c r="I3" s="12">
        <f t="array" ref="I3">IF(N($D3)&lt;1,"",MAX(IF((Данные!$C$2:$C$501=$A3)*(Данные!$M$2:$M$501="Да")*ISNUMBER(Данные!$L$2:$L$501),Данные!$L$2:$L$501)))</f>
        <v/>
      </c>
      <c r="J3" s="12">
        <f t="array" ref="J3">IF(N($D3)&lt;1,"",AVERAGE(IF((Данные!$C$2:$C$501=$A3)*(Данные!$M$2:$M$501="Да")*ISNUMBER(Данные!$L$2:$L$501),Данные!$L$2:$L$501)))</f>
        <v/>
      </c>
      <c r="K3" s="12">
        <f t="array" ref="K3">IF(N($D3)&lt;1,"",TRIMMEAN(IF((Данные!$C$2:$C$501=$A3)*(Данные!$M$2:$M$501="Да")*ISNUMBER(Данные!$L$2:$L$501),Данные!$L$2:$L$501),0.2))</f>
        <v/>
      </c>
      <c r="L3" s="15">
        <f>IF(N($D3)&lt;1,"",J3/G3)</f>
        <v/>
      </c>
      <c r="M3" s="12">
        <f>IF($A3="","",IF(Должности!F3="","",Должности!F3))</f>
        <v/>
      </c>
      <c r="N3" s="16">
        <f>IF(OR(N($D3)&lt;1,M3=""),"",M3/G3)</f>
        <v/>
      </c>
      <c r="O3" s="10">
        <f>IF(N3="","",IF(N3&lt;0.9,"Ниже рынка",IF(N3&gt;1.1,"Выше рынка","В рынке")))</f>
        <v/>
      </c>
      <c r="P3" s="10">
        <f>IF($A3="","",Должности!G3)</f>
        <v/>
      </c>
      <c r="Q3" s="12">
        <f>IF(OR(N($D3)&lt;1,P3=""),"",CHOOSE(MATCH(P3,{"P25","P50","P75"},0),F3,G3,H3))</f>
        <v/>
      </c>
      <c r="R3" s="17">
        <f>IF(OR(Q3="",M3=""),"",Q3-M3)</f>
        <v/>
      </c>
      <c r="S3" s="12">
        <f>IF(R3="","",R3*12)</f>
        <v/>
      </c>
      <c r="T3" s="10">
        <f>IF($A3="","",IF($D3=0,"Нет данных",IF($D3&lt;20,"Мало данных: "&amp;$D3&amp;" из 20","Достаточно")))</f>
        <v/>
      </c>
    </row>
    <row r="4">
      <c r="A4" s="10">
        <f>IF(Должности!A4="","",Должности!A4)</f>
        <v/>
      </c>
      <c r="B4" s="10">
        <f>IF($A4="","",Должности!B4)</f>
        <v/>
      </c>
      <c r="C4" s="10">
        <f>IF($A4="","",Должности!D4)</f>
        <v/>
      </c>
      <c r="D4" s="10">
        <f>IF($A4="","",COUNTIFS(Данные!$C$2:$C$501,$A4,Данные!$M$2:$M$501,"Да",Данные!$L$2:$L$501,"&gt;0"))</f>
        <v/>
      </c>
      <c r="E4" s="12">
        <f t="array" ref="E4">IF(N($D4)&lt;1,"",MIN(IF((Данные!$C$2:$C$501=$A4)*(Данные!$M$2:$M$501="Да")*ISNUMBER(Данные!$L$2:$L$501),Данные!$L$2:$L$501)))</f>
        <v/>
      </c>
      <c r="F4" s="12">
        <f t="array" ref="F4">IF(N($D4)&lt;1,"",_xlfn.QUARTILE.INC(IF((Данные!$C$2:$C$501=$A4)*(Данные!$M$2:$M$501="Да")*ISNUMBER(Данные!$L$2:$L$501),Данные!$L$2:$L$501),1))</f>
        <v/>
      </c>
      <c r="G4" s="14">
        <f t="array" ref="G4">IF(N($D4)&lt;1,"",MEDIAN(IF((Данные!$C$2:$C$501=$A4)*(Данные!$M$2:$M$501="Да")*ISNUMBER(Данные!$L$2:$L$501),Данные!$L$2:$L$501)))</f>
        <v/>
      </c>
      <c r="H4" s="12">
        <f t="array" ref="H4">IF(N($D4)&lt;1,"",_xlfn.QUARTILE.INC(IF((Данные!$C$2:$C$501=$A4)*(Данные!$M$2:$M$501="Да")*ISNUMBER(Данные!$L$2:$L$501),Данные!$L$2:$L$501),3))</f>
        <v/>
      </c>
      <c r="I4" s="12">
        <f t="array" ref="I4">IF(N($D4)&lt;1,"",MAX(IF((Данные!$C$2:$C$501=$A4)*(Данные!$M$2:$M$501="Да")*ISNUMBER(Данные!$L$2:$L$501),Данные!$L$2:$L$501)))</f>
        <v/>
      </c>
      <c r="J4" s="12">
        <f t="array" ref="J4">IF(N($D4)&lt;1,"",AVERAGE(IF((Данные!$C$2:$C$501=$A4)*(Данные!$M$2:$M$501="Да")*ISNUMBER(Данные!$L$2:$L$501),Данные!$L$2:$L$501)))</f>
        <v/>
      </c>
      <c r="K4" s="12">
        <f t="array" ref="K4">IF(N($D4)&lt;1,"",TRIMMEAN(IF((Данные!$C$2:$C$501=$A4)*(Данные!$M$2:$M$501="Да")*ISNUMBER(Данные!$L$2:$L$501),Данные!$L$2:$L$501),0.2))</f>
        <v/>
      </c>
      <c r="L4" s="15">
        <f>IF(N($D4)&lt;1,"",J4/G4)</f>
        <v/>
      </c>
      <c r="M4" s="12">
        <f>IF($A4="","",IF(Должности!F4="","",Должности!F4))</f>
        <v/>
      </c>
      <c r="N4" s="16">
        <f>IF(OR(N($D4)&lt;1,M4=""),"",M4/G4)</f>
        <v/>
      </c>
      <c r="O4" s="10">
        <f>IF(N4="","",IF(N4&lt;0.9,"Ниже рынка",IF(N4&gt;1.1,"Выше рынка","В рынке")))</f>
        <v/>
      </c>
      <c r="P4" s="10">
        <f>IF($A4="","",Должности!G4)</f>
        <v/>
      </c>
      <c r="Q4" s="12">
        <f>IF(OR(N($D4)&lt;1,P4=""),"",CHOOSE(MATCH(P4,{"P25","P50","P75"},0),F4,G4,H4))</f>
        <v/>
      </c>
      <c r="R4" s="17">
        <f>IF(OR(Q4="",M4=""),"",Q4-M4)</f>
        <v/>
      </c>
      <c r="S4" s="12">
        <f>IF(R4="","",R4*12)</f>
        <v/>
      </c>
      <c r="T4" s="10">
        <f>IF($A4="","",IF($D4=0,"Нет данных",IF($D4&lt;20,"Мало данных: "&amp;$D4&amp;" из 20","Достаточно")))</f>
        <v/>
      </c>
    </row>
    <row r="5">
      <c r="A5" s="10">
        <f>IF(Должности!A5="","",Должности!A5)</f>
        <v/>
      </c>
      <c r="B5" s="10">
        <f>IF($A5="","",Должности!B5)</f>
        <v/>
      </c>
      <c r="C5" s="10">
        <f>IF($A5="","",Должности!D5)</f>
        <v/>
      </c>
      <c r="D5" s="10">
        <f>IF($A5="","",COUNTIFS(Данные!$C$2:$C$501,$A5,Данные!$M$2:$M$501,"Да",Данные!$L$2:$L$501,"&gt;0"))</f>
        <v/>
      </c>
      <c r="E5" s="12">
        <f t="array" ref="E5">IF(N($D5)&lt;1,"",MIN(IF((Данные!$C$2:$C$501=$A5)*(Данные!$M$2:$M$501="Да")*ISNUMBER(Данные!$L$2:$L$501),Данные!$L$2:$L$501)))</f>
        <v/>
      </c>
      <c r="F5" s="12">
        <f t="array" ref="F5">IF(N($D5)&lt;1,"",_xlfn.QUARTILE.INC(IF((Данные!$C$2:$C$501=$A5)*(Данные!$M$2:$M$501="Да")*ISNUMBER(Данные!$L$2:$L$501),Данные!$L$2:$L$501),1))</f>
        <v/>
      </c>
      <c r="G5" s="14">
        <f t="array" ref="G5">IF(N($D5)&lt;1,"",MEDIAN(IF((Данные!$C$2:$C$501=$A5)*(Данные!$M$2:$M$501="Да")*ISNUMBER(Данные!$L$2:$L$501),Данные!$L$2:$L$501)))</f>
        <v/>
      </c>
      <c r="H5" s="12">
        <f t="array" ref="H5">IF(N($D5)&lt;1,"",_xlfn.QUARTILE.INC(IF((Данные!$C$2:$C$501=$A5)*(Данные!$M$2:$M$501="Да")*ISNUMBER(Данные!$L$2:$L$501),Данные!$L$2:$L$501),3))</f>
        <v/>
      </c>
      <c r="I5" s="12">
        <f t="array" ref="I5">IF(N($D5)&lt;1,"",MAX(IF((Данные!$C$2:$C$501=$A5)*(Данные!$M$2:$M$501="Да")*ISNUMBER(Данные!$L$2:$L$501),Данные!$L$2:$L$501)))</f>
        <v/>
      </c>
      <c r="J5" s="12">
        <f t="array" ref="J5">IF(N($D5)&lt;1,"",AVERAGE(IF((Данные!$C$2:$C$501=$A5)*(Данные!$M$2:$M$501="Да")*ISNUMBER(Данные!$L$2:$L$501),Данные!$L$2:$L$501)))</f>
        <v/>
      </c>
      <c r="K5" s="12">
        <f t="array" ref="K5">IF(N($D5)&lt;1,"",TRIMMEAN(IF((Данные!$C$2:$C$501=$A5)*(Данные!$M$2:$M$501="Да")*ISNUMBER(Данные!$L$2:$L$501),Данные!$L$2:$L$501),0.2))</f>
        <v/>
      </c>
      <c r="L5" s="15">
        <f>IF(N($D5)&lt;1,"",J5/G5)</f>
        <v/>
      </c>
      <c r="M5" s="12">
        <f>IF($A5="","",IF(Должности!F5="","",Должности!F5))</f>
        <v/>
      </c>
      <c r="N5" s="16">
        <f>IF(OR(N($D5)&lt;1,M5=""),"",M5/G5)</f>
        <v/>
      </c>
      <c r="O5" s="10">
        <f>IF(N5="","",IF(N5&lt;0.9,"Ниже рынка",IF(N5&gt;1.1,"Выше рынка","В рынке")))</f>
        <v/>
      </c>
      <c r="P5" s="10">
        <f>IF($A5="","",Должности!G5)</f>
        <v/>
      </c>
      <c r="Q5" s="12">
        <f>IF(OR(N($D5)&lt;1,P5=""),"",CHOOSE(MATCH(P5,{"P25","P50","P75"},0),F5,G5,H5))</f>
        <v/>
      </c>
      <c r="R5" s="17">
        <f>IF(OR(Q5="",M5=""),"",Q5-M5)</f>
        <v/>
      </c>
      <c r="S5" s="12">
        <f>IF(R5="","",R5*12)</f>
        <v/>
      </c>
      <c r="T5" s="10">
        <f>IF($A5="","",IF($D5=0,"Нет данных",IF($D5&lt;20,"Мало данных: "&amp;$D5&amp;" из 20","Достаточно")))</f>
        <v/>
      </c>
    </row>
    <row r="6">
      <c r="A6" s="10">
        <f>IF(Должности!A6="","",Должности!A6)</f>
        <v/>
      </c>
      <c r="B6" s="10">
        <f>IF($A6="","",Должности!B6)</f>
        <v/>
      </c>
      <c r="C6" s="10">
        <f>IF($A6="","",Должности!D6)</f>
        <v/>
      </c>
      <c r="D6" s="10">
        <f>IF($A6="","",COUNTIFS(Данные!$C$2:$C$501,$A6,Данные!$M$2:$M$501,"Да",Данные!$L$2:$L$501,"&gt;0"))</f>
        <v/>
      </c>
      <c r="E6" s="12">
        <f t="array" ref="E6">IF(N($D6)&lt;1,"",MIN(IF((Данные!$C$2:$C$501=$A6)*(Данные!$M$2:$M$501="Да")*ISNUMBER(Данные!$L$2:$L$501),Данные!$L$2:$L$501)))</f>
        <v/>
      </c>
      <c r="F6" s="12">
        <f t="array" ref="F6">IF(N($D6)&lt;1,"",_xlfn.QUARTILE.INC(IF((Данные!$C$2:$C$501=$A6)*(Данные!$M$2:$M$501="Да")*ISNUMBER(Данные!$L$2:$L$501),Данные!$L$2:$L$501),1))</f>
        <v/>
      </c>
      <c r="G6" s="14">
        <f t="array" ref="G6">IF(N($D6)&lt;1,"",MEDIAN(IF((Данные!$C$2:$C$501=$A6)*(Данные!$M$2:$M$501="Да")*ISNUMBER(Данные!$L$2:$L$501),Данные!$L$2:$L$501)))</f>
        <v/>
      </c>
      <c r="H6" s="12">
        <f t="array" ref="H6">IF(N($D6)&lt;1,"",_xlfn.QUARTILE.INC(IF((Данные!$C$2:$C$501=$A6)*(Данные!$M$2:$M$501="Да")*ISNUMBER(Данные!$L$2:$L$501),Данные!$L$2:$L$501),3))</f>
        <v/>
      </c>
      <c r="I6" s="12">
        <f t="array" ref="I6">IF(N($D6)&lt;1,"",MAX(IF((Данные!$C$2:$C$501=$A6)*(Данные!$M$2:$M$501="Да")*ISNUMBER(Данные!$L$2:$L$501),Данные!$L$2:$L$501)))</f>
        <v/>
      </c>
      <c r="J6" s="12">
        <f t="array" ref="J6">IF(N($D6)&lt;1,"",AVERAGE(IF((Данные!$C$2:$C$501=$A6)*(Данные!$M$2:$M$501="Да")*ISNUMBER(Данные!$L$2:$L$501),Данные!$L$2:$L$501)))</f>
        <v/>
      </c>
      <c r="K6" s="12">
        <f t="array" ref="K6">IF(N($D6)&lt;1,"",TRIMMEAN(IF((Данные!$C$2:$C$501=$A6)*(Данные!$M$2:$M$501="Да")*ISNUMBER(Данные!$L$2:$L$501),Данные!$L$2:$L$501),0.2))</f>
        <v/>
      </c>
      <c r="L6" s="15">
        <f>IF(N($D6)&lt;1,"",J6/G6)</f>
        <v/>
      </c>
      <c r="M6" s="12">
        <f>IF($A6="","",IF(Должности!F6="","",Должности!F6))</f>
        <v/>
      </c>
      <c r="N6" s="16">
        <f>IF(OR(N($D6)&lt;1,M6=""),"",M6/G6)</f>
        <v/>
      </c>
      <c r="O6" s="10">
        <f>IF(N6="","",IF(N6&lt;0.9,"Ниже рынка",IF(N6&gt;1.1,"Выше рынка","В рынке")))</f>
        <v/>
      </c>
      <c r="P6" s="10">
        <f>IF($A6="","",Должности!G6)</f>
        <v/>
      </c>
      <c r="Q6" s="12">
        <f>IF(OR(N($D6)&lt;1,P6=""),"",CHOOSE(MATCH(P6,{"P25","P50","P75"},0),F6,G6,H6))</f>
        <v/>
      </c>
      <c r="R6" s="17">
        <f>IF(OR(Q6="",M6=""),"",Q6-M6)</f>
        <v/>
      </c>
      <c r="S6" s="12">
        <f>IF(R6="","",R6*12)</f>
        <v/>
      </c>
      <c r="T6" s="10">
        <f>IF($A6="","",IF($D6=0,"Нет данных",IF($D6&lt;20,"Мало данных: "&amp;$D6&amp;" из 20","Достаточно")))</f>
        <v/>
      </c>
    </row>
    <row r="7">
      <c r="A7" s="10">
        <f>IF(Должности!A7="","",Должности!A7)</f>
        <v/>
      </c>
      <c r="B7" s="10">
        <f>IF($A7="","",Должности!B7)</f>
        <v/>
      </c>
      <c r="C7" s="10">
        <f>IF($A7="","",Должности!D7)</f>
        <v/>
      </c>
      <c r="D7" s="10">
        <f>IF($A7="","",COUNTIFS(Данные!$C$2:$C$501,$A7,Данные!$M$2:$M$501,"Да",Данные!$L$2:$L$501,"&gt;0"))</f>
        <v/>
      </c>
      <c r="E7" s="12">
        <f t="array" ref="E7">IF(N($D7)&lt;1,"",MIN(IF((Данные!$C$2:$C$501=$A7)*(Данные!$M$2:$M$501="Да")*ISNUMBER(Данные!$L$2:$L$501),Данные!$L$2:$L$501)))</f>
        <v/>
      </c>
      <c r="F7" s="12">
        <f t="array" ref="F7">IF(N($D7)&lt;1,"",_xlfn.QUARTILE.INC(IF((Данные!$C$2:$C$501=$A7)*(Данные!$M$2:$M$501="Да")*ISNUMBER(Данные!$L$2:$L$501),Данные!$L$2:$L$501),1))</f>
        <v/>
      </c>
      <c r="G7" s="14">
        <f t="array" ref="G7">IF(N($D7)&lt;1,"",MEDIAN(IF((Данные!$C$2:$C$501=$A7)*(Данные!$M$2:$M$501="Да")*ISNUMBER(Данные!$L$2:$L$501),Данные!$L$2:$L$501)))</f>
        <v/>
      </c>
      <c r="H7" s="12">
        <f t="array" ref="H7">IF(N($D7)&lt;1,"",_xlfn.QUARTILE.INC(IF((Данные!$C$2:$C$501=$A7)*(Данные!$M$2:$M$501="Да")*ISNUMBER(Данные!$L$2:$L$501),Данные!$L$2:$L$501),3))</f>
        <v/>
      </c>
      <c r="I7" s="12">
        <f t="array" ref="I7">IF(N($D7)&lt;1,"",MAX(IF((Данные!$C$2:$C$501=$A7)*(Данные!$M$2:$M$501="Да")*ISNUMBER(Данные!$L$2:$L$501),Данные!$L$2:$L$501)))</f>
        <v/>
      </c>
      <c r="J7" s="12">
        <f t="array" ref="J7">IF(N($D7)&lt;1,"",AVERAGE(IF((Данные!$C$2:$C$501=$A7)*(Данные!$M$2:$M$501="Да")*ISNUMBER(Данные!$L$2:$L$501),Данные!$L$2:$L$501)))</f>
        <v/>
      </c>
      <c r="K7" s="12">
        <f t="array" ref="K7">IF(N($D7)&lt;1,"",TRIMMEAN(IF((Данные!$C$2:$C$501=$A7)*(Данные!$M$2:$M$501="Да")*ISNUMBER(Данные!$L$2:$L$501),Данные!$L$2:$L$501),0.2))</f>
        <v/>
      </c>
      <c r="L7" s="15">
        <f>IF(N($D7)&lt;1,"",J7/G7)</f>
        <v/>
      </c>
      <c r="M7" s="12">
        <f>IF($A7="","",IF(Должности!F7="","",Должности!F7))</f>
        <v/>
      </c>
      <c r="N7" s="16">
        <f>IF(OR(N($D7)&lt;1,M7=""),"",M7/G7)</f>
        <v/>
      </c>
      <c r="O7" s="10">
        <f>IF(N7="","",IF(N7&lt;0.9,"Ниже рынка",IF(N7&gt;1.1,"Выше рынка","В рынке")))</f>
        <v/>
      </c>
      <c r="P7" s="10">
        <f>IF($A7="","",Должности!G7)</f>
        <v/>
      </c>
      <c r="Q7" s="12">
        <f>IF(OR(N($D7)&lt;1,P7=""),"",CHOOSE(MATCH(P7,{"P25","P50","P75"},0),F7,G7,H7))</f>
        <v/>
      </c>
      <c r="R7" s="17">
        <f>IF(OR(Q7="",M7=""),"",Q7-M7)</f>
        <v/>
      </c>
      <c r="S7" s="12">
        <f>IF(R7="","",R7*12)</f>
        <v/>
      </c>
      <c r="T7" s="10">
        <f>IF($A7="","",IF($D7=0,"Нет данных",IF($D7&lt;20,"Мало данных: "&amp;$D7&amp;" из 20","Достаточно")))</f>
        <v/>
      </c>
    </row>
    <row r="8">
      <c r="A8" s="10">
        <f>IF(Должности!A8="","",Должности!A8)</f>
        <v/>
      </c>
      <c r="B8" s="10">
        <f>IF($A8="","",Должности!B8)</f>
        <v/>
      </c>
      <c r="C8" s="10">
        <f>IF($A8="","",Должности!D8)</f>
        <v/>
      </c>
      <c r="D8" s="10">
        <f>IF($A8="","",COUNTIFS(Данные!$C$2:$C$501,$A8,Данные!$M$2:$M$501,"Да",Данные!$L$2:$L$501,"&gt;0"))</f>
        <v/>
      </c>
      <c r="E8" s="12">
        <f t="array" ref="E8">IF(N($D8)&lt;1,"",MIN(IF((Данные!$C$2:$C$501=$A8)*(Данные!$M$2:$M$501="Да")*ISNUMBER(Данные!$L$2:$L$501),Данные!$L$2:$L$501)))</f>
        <v/>
      </c>
      <c r="F8" s="12">
        <f t="array" ref="F8">IF(N($D8)&lt;1,"",_xlfn.QUARTILE.INC(IF((Данные!$C$2:$C$501=$A8)*(Данные!$M$2:$M$501="Да")*ISNUMBER(Данные!$L$2:$L$501),Данные!$L$2:$L$501),1))</f>
        <v/>
      </c>
      <c r="G8" s="14">
        <f t="array" ref="G8">IF(N($D8)&lt;1,"",MEDIAN(IF((Данные!$C$2:$C$501=$A8)*(Данные!$M$2:$M$501="Да")*ISNUMBER(Данные!$L$2:$L$501),Данные!$L$2:$L$501)))</f>
        <v/>
      </c>
      <c r="H8" s="12">
        <f t="array" ref="H8">IF(N($D8)&lt;1,"",_xlfn.QUARTILE.INC(IF((Данные!$C$2:$C$501=$A8)*(Данные!$M$2:$M$501="Да")*ISNUMBER(Данные!$L$2:$L$501),Данные!$L$2:$L$501),3))</f>
        <v/>
      </c>
      <c r="I8" s="12">
        <f t="array" ref="I8">IF(N($D8)&lt;1,"",MAX(IF((Данные!$C$2:$C$501=$A8)*(Данные!$M$2:$M$501="Да")*ISNUMBER(Данные!$L$2:$L$501),Данные!$L$2:$L$501)))</f>
        <v/>
      </c>
      <c r="J8" s="12">
        <f t="array" ref="J8">IF(N($D8)&lt;1,"",AVERAGE(IF((Данные!$C$2:$C$501=$A8)*(Данные!$M$2:$M$501="Да")*ISNUMBER(Данные!$L$2:$L$501),Данные!$L$2:$L$501)))</f>
        <v/>
      </c>
      <c r="K8" s="12">
        <f t="array" ref="K8">IF(N($D8)&lt;1,"",TRIMMEAN(IF((Данные!$C$2:$C$501=$A8)*(Данные!$M$2:$M$501="Да")*ISNUMBER(Данные!$L$2:$L$501),Данные!$L$2:$L$501),0.2))</f>
        <v/>
      </c>
      <c r="L8" s="15">
        <f>IF(N($D8)&lt;1,"",J8/G8)</f>
        <v/>
      </c>
      <c r="M8" s="12">
        <f>IF($A8="","",IF(Должности!F8="","",Должности!F8))</f>
        <v/>
      </c>
      <c r="N8" s="16">
        <f>IF(OR(N($D8)&lt;1,M8=""),"",M8/G8)</f>
        <v/>
      </c>
      <c r="O8" s="10">
        <f>IF(N8="","",IF(N8&lt;0.9,"Ниже рынка",IF(N8&gt;1.1,"Выше рынка","В рынке")))</f>
        <v/>
      </c>
      <c r="P8" s="10">
        <f>IF($A8="","",Должности!G8)</f>
        <v/>
      </c>
      <c r="Q8" s="12">
        <f>IF(OR(N($D8)&lt;1,P8=""),"",CHOOSE(MATCH(P8,{"P25","P50","P75"},0),F8,G8,H8))</f>
        <v/>
      </c>
      <c r="R8" s="17">
        <f>IF(OR(Q8="",M8=""),"",Q8-M8)</f>
        <v/>
      </c>
      <c r="S8" s="12">
        <f>IF(R8="","",R8*12)</f>
        <v/>
      </c>
      <c r="T8" s="10">
        <f>IF($A8="","",IF($D8=0,"Нет данных",IF($D8&lt;20,"Мало данных: "&amp;$D8&amp;" из 20","Достаточно")))</f>
        <v/>
      </c>
    </row>
    <row r="9">
      <c r="A9" s="10">
        <f>IF(Должности!A9="","",Должности!A9)</f>
        <v/>
      </c>
      <c r="B9" s="10">
        <f>IF($A9="","",Должности!B9)</f>
        <v/>
      </c>
      <c r="C9" s="10">
        <f>IF($A9="","",Должности!D9)</f>
        <v/>
      </c>
      <c r="D9" s="10">
        <f>IF($A9="","",COUNTIFS(Данные!$C$2:$C$501,$A9,Данные!$M$2:$M$501,"Да",Данные!$L$2:$L$501,"&gt;0"))</f>
        <v/>
      </c>
      <c r="E9" s="12">
        <f t="array" ref="E9">IF(N($D9)&lt;1,"",MIN(IF((Данные!$C$2:$C$501=$A9)*(Данные!$M$2:$M$501="Да")*ISNUMBER(Данные!$L$2:$L$501),Данные!$L$2:$L$501)))</f>
        <v/>
      </c>
      <c r="F9" s="12">
        <f t="array" ref="F9">IF(N($D9)&lt;1,"",_xlfn.QUARTILE.INC(IF((Данные!$C$2:$C$501=$A9)*(Данные!$M$2:$M$501="Да")*ISNUMBER(Данные!$L$2:$L$501),Данные!$L$2:$L$501),1))</f>
        <v/>
      </c>
      <c r="G9" s="14">
        <f t="array" ref="G9">IF(N($D9)&lt;1,"",MEDIAN(IF((Данные!$C$2:$C$501=$A9)*(Данные!$M$2:$M$501="Да")*ISNUMBER(Данные!$L$2:$L$501),Данные!$L$2:$L$501)))</f>
        <v/>
      </c>
      <c r="H9" s="12">
        <f t="array" ref="H9">IF(N($D9)&lt;1,"",_xlfn.QUARTILE.INC(IF((Данные!$C$2:$C$501=$A9)*(Данные!$M$2:$M$501="Да")*ISNUMBER(Данные!$L$2:$L$501),Данные!$L$2:$L$501),3))</f>
        <v/>
      </c>
      <c r="I9" s="12">
        <f t="array" ref="I9">IF(N($D9)&lt;1,"",MAX(IF((Данные!$C$2:$C$501=$A9)*(Данные!$M$2:$M$501="Да")*ISNUMBER(Данные!$L$2:$L$501),Данные!$L$2:$L$501)))</f>
        <v/>
      </c>
      <c r="J9" s="12">
        <f t="array" ref="J9">IF(N($D9)&lt;1,"",AVERAGE(IF((Данные!$C$2:$C$501=$A9)*(Данные!$M$2:$M$501="Да")*ISNUMBER(Данные!$L$2:$L$501),Данные!$L$2:$L$501)))</f>
        <v/>
      </c>
      <c r="K9" s="12">
        <f t="array" ref="K9">IF(N($D9)&lt;1,"",TRIMMEAN(IF((Данные!$C$2:$C$501=$A9)*(Данные!$M$2:$M$501="Да")*ISNUMBER(Данные!$L$2:$L$501),Данные!$L$2:$L$501),0.2))</f>
        <v/>
      </c>
      <c r="L9" s="15">
        <f>IF(N($D9)&lt;1,"",J9/G9)</f>
        <v/>
      </c>
      <c r="M9" s="12">
        <f>IF($A9="","",IF(Должности!F9="","",Должности!F9))</f>
        <v/>
      </c>
      <c r="N9" s="16">
        <f>IF(OR(N($D9)&lt;1,M9=""),"",M9/G9)</f>
        <v/>
      </c>
      <c r="O9" s="10">
        <f>IF(N9="","",IF(N9&lt;0.9,"Ниже рынка",IF(N9&gt;1.1,"Выше рынка","В рынке")))</f>
        <v/>
      </c>
      <c r="P9" s="10">
        <f>IF($A9="","",Должности!G9)</f>
        <v/>
      </c>
      <c r="Q9" s="12">
        <f>IF(OR(N($D9)&lt;1,P9=""),"",CHOOSE(MATCH(P9,{"P25","P50","P75"},0),F9,G9,H9))</f>
        <v/>
      </c>
      <c r="R9" s="17">
        <f>IF(OR(Q9="",M9=""),"",Q9-M9)</f>
        <v/>
      </c>
      <c r="S9" s="12">
        <f>IF(R9="","",R9*12)</f>
        <v/>
      </c>
      <c r="T9" s="10">
        <f>IF($A9="","",IF($D9=0,"Нет данных",IF($D9&lt;20,"Мало данных: "&amp;$D9&amp;" из 20","Достаточно")))</f>
        <v/>
      </c>
    </row>
    <row r="10">
      <c r="A10" s="10">
        <f>IF(Должности!A10="","",Должности!A10)</f>
        <v/>
      </c>
      <c r="B10" s="10">
        <f>IF($A10="","",Должности!B10)</f>
        <v/>
      </c>
      <c r="C10" s="10">
        <f>IF($A10="","",Должности!D10)</f>
        <v/>
      </c>
      <c r="D10" s="10">
        <f>IF($A10="","",COUNTIFS(Данные!$C$2:$C$501,$A10,Данные!$M$2:$M$501,"Да",Данные!$L$2:$L$501,"&gt;0"))</f>
        <v/>
      </c>
      <c r="E10" s="12">
        <f t="array" ref="E10">IF(N($D10)&lt;1,"",MIN(IF((Данные!$C$2:$C$501=$A10)*(Данные!$M$2:$M$501="Да")*ISNUMBER(Данные!$L$2:$L$501),Данные!$L$2:$L$501)))</f>
        <v/>
      </c>
      <c r="F10" s="12">
        <f t="array" ref="F10">IF(N($D10)&lt;1,"",_xlfn.QUARTILE.INC(IF((Данные!$C$2:$C$501=$A10)*(Данные!$M$2:$M$501="Да")*ISNUMBER(Данные!$L$2:$L$501),Данные!$L$2:$L$501),1))</f>
        <v/>
      </c>
      <c r="G10" s="14">
        <f t="array" ref="G10">IF(N($D10)&lt;1,"",MEDIAN(IF((Данные!$C$2:$C$501=$A10)*(Данные!$M$2:$M$501="Да")*ISNUMBER(Данные!$L$2:$L$501),Данные!$L$2:$L$501)))</f>
        <v/>
      </c>
      <c r="H10" s="12">
        <f t="array" ref="H10">IF(N($D10)&lt;1,"",_xlfn.QUARTILE.INC(IF((Данные!$C$2:$C$501=$A10)*(Данные!$M$2:$M$501="Да")*ISNUMBER(Данные!$L$2:$L$501),Данные!$L$2:$L$501),3))</f>
        <v/>
      </c>
      <c r="I10" s="12">
        <f t="array" ref="I10">IF(N($D10)&lt;1,"",MAX(IF((Данные!$C$2:$C$501=$A10)*(Данные!$M$2:$M$501="Да")*ISNUMBER(Данные!$L$2:$L$501),Данные!$L$2:$L$501)))</f>
        <v/>
      </c>
      <c r="J10" s="12">
        <f t="array" ref="J10">IF(N($D10)&lt;1,"",AVERAGE(IF((Данные!$C$2:$C$501=$A10)*(Данные!$M$2:$M$501="Да")*ISNUMBER(Данные!$L$2:$L$501),Данные!$L$2:$L$501)))</f>
        <v/>
      </c>
      <c r="K10" s="12">
        <f t="array" ref="K10">IF(N($D10)&lt;1,"",TRIMMEAN(IF((Данные!$C$2:$C$501=$A10)*(Данные!$M$2:$M$501="Да")*ISNUMBER(Данные!$L$2:$L$501),Данные!$L$2:$L$501),0.2))</f>
        <v/>
      </c>
      <c r="L10" s="15">
        <f>IF(N($D10)&lt;1,"",J10/G10)</f>
        <v/>
      </c>
      <c r="M10" s="12">
        <f>IF($A10="","",IF(Должности!F10="","",Должности!F10))</f>
        <v/>
      </c>
      <c r="N10" s="16">
        <f>IF(OR(N($D10)&lt;1,M10=""),"",M10/G10)</f>
        <v/>
      </c>
      <c r="O10" s="10">
        <f>IF(N10="","",IF(N10&lt;0.9,"Ниже рынка",IF(N10&gt;1.1,"Выше рынка","В рынке")))</f>
        <v/>
      </c>
      <c r="P10" s="10">
        <f>IF($A10="","",Должности!G10)</f>
        <v/>
      </c>
      <c r="Q10" s="12">
        <f>IF(OR(N($D10)&lt;1,P10=""),"",CHOOSE(MATCH(P10,{"P25","P50","P75"},0),F10,G10,H10))</f>
        <v/>
      </c>
      <c r="R10" s="17">
        <f>IF(OR(Q10="",M10=""),"",Q10-M10)</f>
        <v/>
      </c>
      <c r="S10" s="12">
        <f>IF(R10="","",R10*12)</f>
        <v/>
      </c>
      <c r="T10" s="10">
        <f>IF($A10="","",IF($D10=0,"Нет данных",IF($D10&lt;20,"Мало данных: "&amp;$D10&amp;" из 20","Достаточно")))</f>
        <v/>
      </c>
    </row>
    <row r="11">
      <c r="A11" s="10">
        <f>IF(Должности!A11="","",Должности!A11)</f>
        <v/>
      </c>
      <c r="B11" s="10">
        <f>IF($A11="","",Должности!B11)</f>
        <v/>
      </c>
      <c r="C11" s="10">
        <f>IF($A11="","",Должности!D11)</f>
        <v/>
      </c>
      <c r="D11" s="10">
        <f>IF($A11="","",COUNTIFS(Данные!$C$2:$C$501,$A11,Данные!$M$2:$M$501,"Да",Данные!$L$2:$L$501,"&gt;0"))</f>
        <v/>
      </c>
      <c r="E11" s="12">
        <f t="array" ref="E11">IF(N($D11)&lt;1,"",MIN(IF((Данные!$C$2:$C$501=$A11)*(Данные!$M$2:$M$501="Да")*ISNUMBER(Данные!$L$2:$L$501),Данные!$L$2:$L$501)))</f>
        <v/>
      </c>
      <c r="F11" s="12">
        <f t="array" ref="F11">IF(N($D11)&lt;1,"",_xlfn.QUARTILE.INC(IF((Данные!$C$2:$C$501=$A11)*(Данные!$M$2:$M$501="Да")*ISNUMBER(Данные!$L$2:$L$501),Данные!$L$2:$L$501),1))</f>
        <v/>
      </c>
      <c r="G11" s="14">
        <f t="array" ref="G11">IF(N($D11)&lt;1,"",MEDIAN(IF((Данные!$C$2:$C$501=$A11)*(Данные!$M$2:$M$501="Да")*ISNUMBER(Данные!$L$2:$L$501),Данные!$L$2:$L$501)))</f>
        <v/>
      </c>
      <c r="H11" s="12">
        <f t="array" ref="H11">IF(N($D11)&lt;1,"",_xlfn.QUARTILE.INC(IF((Данные!$C$2:$C$501=$A11)*(Данные!$M$2:$M$501="Да")*ISNUMBER(Данные!$L$2:$L$501),Данные!$L$2:$L$501),3))</f>
        <v/>
      </c>
      <c r="I11" s="12">
        <f t="array" ref="I11">IF(N($D11)&lt;1,"",MAX(IF((Данные!$C$2:$C$501=$A11)*(Данные!$M$2:$M$501="Да")*ISNUMBER(Данные!$L$2:$L$501),Данные!$L$2:$L$501)))</f>
        <v/>
      </c>
      <c r="J11" s="12">
        <f t="array" ref="J11">IF(N($D11)&lt;1,"",AVERAGE(IF((Данные!$C$2:$C$501=$A11)*(Данные!$M$2:$M$501="Да")*ISNUMBER(Данные!$L$2:$L$501),Данные!$L$2:$L$501)))</f>
        <v/>
      </c>
      <c r="K11" s="12">
        <f t="array" ref="K11">IF(N($D11)&lt;1,"",TRIMMEAN(IF((Данные!$C$2:$C$501=$A11)*(Данные!$M$2:$M$501="Да")*ISNUMBER(Данные!$L$2:$L$501),Данные!$L$2:$L$501),0.2))</f>
        <v/>
      </c>
      <c r="L11" s="15">
        <f>IF(N($D11)&lt;1,"",J11/G11)</f>
        <v/>
      </c>
      <c r="M11" s="12">
        <f>IF($A11="","",IF(Должности!F11="","",Должности!F11))</f>
        <v/>
      </c>
      <c r="N11" s="16">
        <f>IF(OR(N($D11)&lt;1,M11=""),"",M11/G11)</f>
        <v/>
      </c>
      <c r="O11" s="10">
        <f>IF(N11="","",IF(N11&lt;0.9,"Ниже рынка",IF(N11&gt;1.1,"Выше рынка","В рынке")))</f>
        <v/>
      </c>
      <c r="P11" s="10">
        <f>IF($A11="","",Должности!G11)</f>
        <v/>
      </c>
      <c r="Q11" s="12">
        <f>IF(OR(N($D11)&lt;1,P11=""),"",CHOOSE(MATCH(P11,{"P25","P50","P75"},0),F11,G11,H11))</f>
        <v/>
      </c>
      <c r="R11" s="17">
        <f>IF(OR(Q11="",M11=""),"",Q11-M11)</f>
        <v/>
      </c>
      <c r="S11" s="12">
        <f>IF(R11="","",R11*12)</f>
        <v/>
      </c>
      <c r="T11" s="10">
        <f>IF($A11="","",IF($D11=0,"Нет данных",IF($D11&lt;20,"Мало данных: "&amp;$D11&amp;" из 20","Достаточно")))</f>
        <v/>
      </c>
    </row>
    <row r="12">
      <c r="A12" s="10">
        <f>IF(Должности!A12="","",Должности!A12)</f>
        <v/>
      </c>
      <c r="B12" s="10">
        <f>IF($A12="","",Должности!B12)</f>
        <v/>
      </c>
      <c r="C12" s="10">
        <f>IF($A12="","",Должности!D12)</f>
        <v/>
      </c>
      <c r="D12" s="10">
        <f>IF($A12="","",COUNTIFS(Данные!$C$2:$C$501,$A12,Данные!$M$2:$M$501,"Да",Данные!$L$2:$L$501,"&gt;0"))</f>
        <v/>
      </c>
      <c r="E12" s="12">
        <f t="array" ref="E12">IF(N($D12)&lt;1,"",MIN(IF((Данные!$C$2:$C$501=$A12)*(Данные!$M$2:$M$501="Да")*ISNUMBER(Данные!$L$2:$L$501),Данные!$L$2:$L$501)))</f>
        <v/>
      </c>
      <c r="F12" s="12">
        <f t="array" ref="F12">IF(N($D12)&lt;1,"",_xlfn.QUARTILE.INC(IF((Данные!$C$2:$C$501=$A12)*(Данные!$M$2:$M$501="Да")*ISNUMBER(Данные!$L$2:$L$501),Данные!$L$2:$L$501),1))</f>
        <v/>
      </c>
      <c r="G12" s="14">
        <f t="array" ref="G12">IF(N($D12)&lt;1,"",MEDIAN(IF((Данные!$C$2:$C$501=$A12)*(Данные!$M$2:$M$501="Да")*ISNUMBER(Данные!$L$2:$L$501),Данные!$L$2:$L$501)))</f>
        <v/>
      </c>
      <c r="H12" s="12">
        <f t="array" ref="H12">IF(N($D12)&lt;1,"",_xlfn.QUARTILE.INC(IF((Данные!$C$2:$C$501=$A12)*(Данные!$M$2:$M$501="Да")*ISNUMBER(Данные!$L$2:$L$501),Данные!$L$2:$L$501),3))</f>
        <v/>
      </c>
      <c r="I12" s="12">
        <f t="array" ref="I12">IF(N($D12)&lt;1,"",MAX(IF((Данные!$C$2:$C$501=$A12)*(Данные!$M$2:$M$501="Да")*ISNUMBER(Данные!$L$2:$L$501),Данные!$L$2:$L$501)))</f>
        <v/>
      </c>
      <c r="J12" s="12">
        <f t="array" ref="J12">IF(N($D12)&lt;1,"",AVERAGE(IF((Данные!$C$2:$C$501=$A12)*(Данные!$M$2:$M$501="Да")*ISNUMBER(Данные!$L$2:$L$501),Данные!$L$2:$L$501)))</f>
        <v/>
      </c>
      <c r="K12" s="12">
        <f t="array" ref="K12">IF(N($D12)&lt;1,"",TRIMMEAN(IF((Данные!$C$2:$C$501=$A12)*(Данные!$M$2:$M$501="Да")*ISNUMBER(Данные!$L$2:$L$501),Данные!$L$2:$L$501),0.2))</f>
        <v/>
      </c>
      <c r="L12" s="15">
        <f>IF(N($D12)&lt;1,"",J12/G12)</f>
        <v/>
      </c>
      <c r="M12" s="12">
        <f>IF($A12="","",IF(Должности!F12="","",Должности!F12))</f>
        <v/>
      </c>
      <c r="N12" s="16">
        <f>IF(OR(N($D12)&lt;1,M12=""),"",M12/G12)</f>
        <v/>
      </c>
      <c r="O12" s="10">
        <f>IF(N12="","",IF(N12&lt;0.9,"Ниже рынка",IF(N12&gt;1.1,"Выше рынка","В рынке")))</f>
        <v/>
      </c>
      <c r="P12" s="10">
        <f>IF($A12="","",Должности!G12)</f>
        <v/>
      </c>
      <c r="Q12" s="12">
        <f>IF(OR(N($D12)&lt;1,P12=""),"",CHOOSE(MATCH(P12,{"P25","P50","P75"},0),F12,G12,H12))</f>
        <v/>
      </c>
      <c r="R12" s="17">
        <f>IF(OR(Q12="",M12=""),"",Q12-M12)</f>
        <v/>
      </c>
      <c r="S12" s="12">
        <f>IF(R12="","",R12*12)</f>
        <v/>
      </c>
      <c r="T12" s="10">
        <f>IF($A12="","",IF($D12=0,"Нет данных",IF($D12&lt;20,"Мало данных: "&amp;$D12&amp;" из 20","Достаточно")))</f>
        <v/>
      </c>
    </row>
    <row r="13">
      <c r="A13" s="10">
        <f>IF(Должности!A13="","",Должности!A13)</f>
        <v/>
      </c>
      <c r="B13" s="10">
        <f>IF($A13="","",Должности!B13)</f>
        <v/>
      </c>
      <c r="C13" s="10">
        <f>IF($A13="","",Должности!D13)</f>
        <v/>
      </c>
      <c r="D13" s="10">
        <f>IF($A13="","",COUNTIFS(Данные!$C$2:$C$501,$A13,Данные!$M$2:$M$501,"Да",Данные!$L$2:$L$501,"&gt;0"))</f>
        <v/>
      </c>
      <c r="E13" s="12">
        <f t="array" ref="E13">IF(N($D13)&lt;1,"",MIN(IF((Данные!$C$2:$C$501=$A13)*(Данные!$M$2:$M$501="Да")*ISNUMBER(Данные!$L$2:$L$501),Данные!$L$2:$L$501)))</f>
        <v/>
      </c>
      <c r="F13" s="12">
        <f t="array" ref="F13">IF(N($D13)&lt;1,"",_xlfn.QUARTILE.INC(IF((Данные!$C$2:$C$501=$A13)*(Данные!$M$2:$M$501="Да")*ISNUMBER(Данные!$L$2:$L$501),Данные!$L$2:$L$501),1))</f>
        <v/>
      </c>
      <c r="G13" s="14">
        <f t="array" ref="G13">IF(N($D13)&lt;1,"",MEDIAN(IF((Данные!$C$2:$C$501=$A13)*(Данные!$M$2:$M$501="Да")*ISNUMBER(Данные!$L$2:$L$501),Данные!$L$2:$L$501)))</f>
        <v/>
      </c>
      <c r="H13" s="12">
        <f t="array" ref="H13">IF(N($D13)&lt;1,"",_xlfn.QUARTILE.INC(IF((Данные!$C$2:$C$501=$A13)*(Данные!$M$2:$M$501="Да")*ISNUMBER(Данные!$L$2:$L$501),Данные!$L$2:$L$501),3))</f>
        <v/>
      </c>
      <c r="I13" s="12">
        <f t="array" ref="I13">IF(N($D13)&lt;1,"",MAX(IF((Данные!$C$2:$C$501=$A13)*(Данные!$M$2:$M$501="Да")*ISNUMBER(Данные!$L$2:$L$501),Данные!$L$2:$L$501)))</f>
        <v/>
      </c>
      <c r="J13" s="12">
        <f t="array" ref="J13">IF(N($D13)&lt;1,"",AVERAGE(IF((Данные!$C$2:$C$501=$A13)*(Данные!$M$2:$M$501="Да")*ISNUMBER(Данные!$L$2:$L$501),Данные!$L$2:$L$501)))</f>
        <v/>
      </c>
      <c r="K13" s="12">
        <f t="array" ref="K13">IF(N($D13)&lt;1,"",TRIMMEAN(IF((Данные!$C$2:$C$501=$A13)*(Данные!$M$2:$M$501="Да")*ISNUMBER(Данные!$L$2:$L$501),Данные!$L$2:$L$501),0.2))</f>
        <v/>
      </c>
      <c r="L13" s="15">
        <f>IF(N($D13)&lt;1,"",J13/G13)</f>
        <v/>
      </c>
      <c r="M13" s="12">
        <f>IF($A13="","",IF(Должности!F13="","",Должности!F13))</f>
        <v/>
      </c>
      <c r="N13" s="16">
        <f>IF(OR(N($D13)&lt;1,M13=""),"",M13/G13)</f>
        <v/>
      </c>
      <c r="O13" s="10">
        <f>IF(N13="","",IF(N13&lt;0.9,"Ниже рынка",IF(N13&gt;1.1,"Выше рынка","В рынке")))</f>
        <v/>
      </c>
      <c r="P13" s="10">
        <f>IF($A13="","",Должности!G13)</f>
        <v/>
      </c>
      <c r="Q13" s="12">
        <f>IF(OR(N($D13)&lt;1,P13=""),"",CHOOSE(MATCH(P13,{"P25","P50","P75"},0),F13,G13,H13))</f>
        <v/>
      </c>
      <c r="R13" s="17">
        <f>IF(OR(Q13="",M13=""),"",Q13-M13)</f>
        <v/>
      </c>
      <c r="S13" s="12">
        <f>IF(R13="","",R13*12)</f>
        <v/>
      </c>
      <c r="T13" s="10">
        <f>IF($A13="","",IF($D13=0,"Нет данных",IF($D13&lt;20,"Мало данных: "&amp;$D13&amp;" из 20","Достаточно")))</f>
        <v/>
      </c>
    </row>
    <row r="14">
      <c r="A14" s="10">
        <f>IF(Должности!A14="","",Должности!A14)</f>
        <v/>
      </c>
      <c r="B14" s="10">
        <f>IF($A14="","",Должности!B14)</f>
        <v/>
      </c>
      <c r="C14" s="10">
        <f>IF($A14="","",Должности!D14)</f>
        <v/>
      </c>
      <c r="D14" s="10">
        <f>IF($A14="","",COUNTIFS(Данные!$C$2:$C$501,$A14,Данные!$M$2:$M$501,"Да",Данные!$L$2:$L$501,"&gt;0"))</f>
        <v/>
      </c>
      <c r="E14" s="12">
        <f t="array" ref="E14">IF(N($D14)&lt;1,"",MIN(IF((Данные!$C$2:$C$501=$A14)*(Данные!$M$2:$M$501="Да")*ISNUMBER(Данные!$L$2:$L$501),Данные!$L$2:$L$501)))</f>
        <v/>
      </c>
      <c r="F14" s="12">
        <f t="array" ref="F14">IF(N($D14)&lt;1,"",_xlfn.QUARTILE.INC(IF((Данные!$C$2:$C$501=$A14)*(Данные!$M$2:$M$501="Да")*ISNUMBER(Данные!$L$2:$L$501),Данные!$L$2:$L$501),1))</f>
        <v/>
      </c>
      <c r="G14" s="14">
        <f t="array" ref="G14">IF(N($D14)&lt;1,"",MEDIAN(IF((Данные!$C$2:$C$501=$A14)*(Данные!$M$2:$M$501="Да")*ISNUMBER(Данные!$L$2:$L$501),Данные!$L$2:$L$501)))</f>
        <v/>
      </c>
      <c r="H14" s="12">
        <f t="array" ref="H14">IF(N($D14)&lt;1,"",_xlfn.QUARTILE.INC(IF((Данные!$C$2:$C$501=$A14)*(Данные!$M$2:$M$501="Да")*ISNUMBER(Данные!$L$2:$L$501),Данные!$L$2:$L$501),3))</f>
        <v/>
      </c>
      <c r="I14" s="12">
        <f t="array" ref="I14">IF(N($D14)&lt;1,"",MAX(IF((Данные!$C$2:$C$501=$A14)*(Данные!$M$2:$M$501="Да")*ISNUMBER(Данные!$L$2:$L$501),Данные!$L$2:$L$501)))</f>
        <v/>
      </c>
      <c r="J14" s="12">
        <f t="array" ref="J14">IF(N($D14)&lt;1,"",AVERAGE(IF((Данные!$C$2:$C$501=$A14)*(Данные!$M$2:$M$501="Да")*ISNUMBER(Данные!$L$2:$L$501),Данные!$L$2:$L$501)))</f>
        <v/>
      </c>
      <c r="K14" s="12">
        <f t="array" ref="K14">IF(N($D14)&lt;1,"",TRIMMEAN(IF((Данные!$C$2:$C$501=$A14)*(Данные!$M$2:$M$501="Да")*ISNUMBER(Данные!$L$2:$L$501),Данные!$L$2:$L$501),0.2))</f>
        <v/>
      </c>
      <c r="L14" s="15">
        <f>IF(N($D14)&lt;1,"",J14/G14)</f>
        <v/>
      </c>
      <c r="M14" s="12">
        <f>IF($A14="","",IF(Должности!F14="","",Должности!F14))</f>
        <v/>
      </c>
      <c r="N14" s="16">
        <f>IF(OR(N($D14)&lt;1,M14=""),"",M14/G14)</f>
        <v/>
      </c>
      <c r="O14" s="10">
        <f>IF(N14="","",IF(N14&lt;0.9,"Ниже рынка",IF(N14&gt;1.1,"Выше рынка","В рынке")))</f>
        <v/>
      </c>
      <c r="P14" s="10">
        <f>IF($A14="","",Должности!G14)</f>
        <v/>
      </c>
      <c r="Q14" s="12">
        <f>IF(OR(N($D14)&lt;1,P14=""),"",CHOOSE(MATCH(P14,{"P25","P50","P75"},0),F14,G14,H14))</f>
        <v/>
      </c>
      <c r="R14" s="17">
        <f>IF(OR(Q14="",M14=""),"",Q14-M14)</f>
        <v/>
      </c>
      <c r="S14" s="12">
        <f>IF(R14="","",R14*12)</f>
        <v/>
      </c>
      <c r="T14" s="10">
        <f>IF($A14="","",IF($D14=0,"Нет данных",IF($D14&lt;20,"Мало данных: "&amp;$D14&amp;" из 20","Достаточно")))</f>
        <v/>
      </c>
    </row>
    <row r="15">
      <c r="A15" s="10">
        <f>IF(Должности!A15="","",Должности!A15)</f>
        <v/>
      </c>
      <c r="B15" s="10">
        <f>IF($A15="","",Должности!B15)</f>
        <v/>
      </c>
      <c r="C15" s="10">
        <f>IF($A15="","",Должности!D15)</f>
        <v/>
      </c>
      <c r="D15" s="10">
        <f>IF($A15="","",COUNTIFS(Данные!$C$2:$C$501,$A15,Данные!$M$2:$M$501,"Да",Данные!$L$2:$L$501,"&gt;0"))</f>
        <v/>
      </c>
      <c r="E15" s="12">
        <f t="array" ref="E15">IF(N($D15)&lt;1,"",MIN(IF((Данные!$C$2:$C$501=$A15)*(Данные!$M$2:$M$501="Да")*ISNUMBER(Данные!$L$2:$L$501),Данные!$L$2:$L$501)))</f>
        <v/>
      </c>
      <c r="F15" s="12">
        <f t="array" ref="F15">IF(N($D15)&lt;1,"",_xlfn.QUARTILE.INC(IF((Данные!$C$2:$C$501=$A15)*(Данные!$M$2:$M$501="Да")*ISNUMBER(Данные!$L$2:$L$501),Данные!$L$2:$L$501),1))</f>
        <v/>
      </c>
      <c r="G15" s="14">
        <f t="array" ref="G15">IF(N($D15)&lt;1,"",MEDIAN(IF((Данные!$C$2:$C$501=$A15)*(Данные!$M$2:$M$501="Да")*ISNUMBER(Данные!$L$2:$L$501),Данные!$L$2:$L$501)))</f>
        <v/>
      </c>
      <c r="H15" s="12">
        <f t="array" ref="H15">IF(N($D15)&lt;1,"",_xlfn.QUARTILE.INC(IF((Данные!$C$2:$C$501=$A15)*(Данные!$M$2:$M$501="Да")*ISNUMBER(Данные!$L$2:$L$501),Данные!$L$2:$L$501),3))</f>
        <v/>
      </c>
      <c r="I15" s="12">
        <f t="array" ref="I15">IF(N($D15)&lt;1,"",MAX(IF((Данные!$C$2:$C$501=$A15)*(Данные!$M$2:$M$501="Да")*ISNUMBER(Данные!$L$2:$L$501),Данные!$L$2:$L$501)))</f>
        <v/>
      </c>
      <c r="J15" s="12">
        <f t="array" ref="J15">IF(N($D15)&lt;1,"",AVERAGE(IF((Данные!$C$2:$C$501=$A15)*(Данные!$M$2:$M$501="Да")*ISNUMBER(Данные!$L$2:$L$501),Данные!$L$2:$L$501)))</f>
        <v/>
      </c>
      <c r="K15" s="12">
        <f t="array" ref="K15">IF(N($D15)&lt;1,"",TRIMMEAN(IF((Данные!$C$2:$C$501=$A15)*(Данные!$M$2:$M$501="Да")*ISNUMBER(Данные!$L$2:$L$501),Данные!$L$2:$L$501),0.2))</f>
        <v/>
      </c>
      <c r="L15" s="15">
        <f>IF(N($D15)&lt;1,"",J15/G15)</f>
        <v/>
      </c>
      <c r="M15" s="12">
        <f>IF($A15="","",IF(Должности!F15="","",Должности!F15))</f>
        <v/>
      </c>
      <c r="N15" s="16">
        <f>IF(OR(N($D15)&lt;1,M15=""),"",M15/G15)</f>
        <v/>
      </c>
      <c r="O15" s="10">
        <f>IF(N15="","",IF(N15&lt;0.9,"Ниже рынка",IF(N15&gt;1.1,"Выше рынка","В рынке")))</f>
        <v/>
      </c>
      <c r="P15" s="10">
        <f>IF($A15="","",Должности!G15)</f>
        <v/>
      </c>
      <c r="Q15" s="12">
        <f>IF(OR(N($D15)&lt;1,P15=""),"",CHOOSE(MATCH(P15,{"P25","P50","P75"},0),F15,G15,H15))</f>
        <v/>
      </c>
      <c r="R15" s="17">
        <f>IF(OR(Q15="",M15=""),"",Q15-M15)</f>
        <v/>
      </c>
      <c r="S15" s="12">
        <f>IF(R15="","",R15*12)</f>
        <v/>
      </c>
      <c r="T15" s="10">
        <f>IF($A15="","",IF($D15=0,"Нет данных",IF($D15&lt;20,"Мало данных: "&amp;$D15&amp;" из 20","Достаточно")))</f>
        <v/>
      </c>
    </row>
    <row r="16">
      <c r="A16" s="10">
        <f>IF(Должности!A16="","",Должности!A16)</f>
        <v/>
      </c>
      <c r="B16" s="10">
        <f>IF($A16="","",Должности!B16)</f>
        <v/>
      </c>
      <c r="C16" s="10">
        <f>IF($A16="","",Должности!D16)</f>
        <v/>
      </c>
      <c r="D16" s="10">
        <f>IF($A16="","",COUNTIFS(Данные!$C$2:$C$501,$A16,Данные!$M$2:$M$501,"Да",Данные!$L$2:$L$501,"&gt;0"))</f>
        <v/>
      </c>
      <c r="E16" s="12">
        <f t="array" ref="E16">IF(N($D16)&lt;1,"",MIN(IF((Данные!$C$2:$C$501=$A16)*(Данные!$M$2:$M$501="Да")*ISNUMBER(Данные!$L$2:$L$501),Данные!$L$2:$L$501)))</f>
        <v/>
      </c>
      <c r="F16" s="12">
        <f t="array" ref="F16">IF(N($D16)&lt;1,"",_xlfn.QUARTILE.INC(IF((Данные!$C$2:$C$501=$A16)*(Данные!$M$2:$M$501="Да")*ISNUMBER(Данные!$L$2:$L$501),Данные!$L$2:$L$501),1))</f>
        <v/>
      </c>
      <c r="G16" s="14">
        <f t="array" ref="G16">IF(N($D16)&lt;1,"",MEDIAN(IF((Данные!$C$2:$C$501=$A16)*(Данные!$M$2:$M$501="Да")*ISNUMBER(Данные!$L$2:$L$501),Данные!$L$2:$L$501)))</f>
        <v/>
      </c>
      <c r="H16" s="12">
        <f t="array" ref="H16">IF(N($D16)&lt;1,"",_xlfn.QUARTILE.INC(IF((Данные!$C$2:$C$501=$A16)*(Данные!$M$2:$M$501="Да")*ISNUMBER(Данные!$L$2:$L$501),Данные!$L$2:$L$501),3))</f>
        <v/>
      </c>
      <c r="I16" s="12">
        <f t="array" ref="I16">IF(N($D16)&lt;1,"",MAX(IF((Данные!$C$2:$C$501=$A16)*(Данные!$M$2:$M$501="Да")*ISNUMBER(Данные!$L$2:$L$501),Данные!$L$2:$L$501)))</f>
        <v/>
      </c>
      <c r="J16" s="12">
        <f t="array" ref="J16">IF(N($D16)&lt;1,"",AVERAGE(IF((Данные!$C$2:$C$501=$A16)*(Данные!$M$2:$M$501="Да")*ISNUMBER(Данные!$L$2:$L$501),Данные!$L$2:$L$501)))</f>
        <v/>
      </c>
      <c r="K16" s="12">
        <f t="array" ref="K16">IF(N($D16)&lt;1,"",TRIMMEAN(IF((Данные!$C$2:$C$501=$A16)*(Данные!$M$2:$M$501="Да")*ISNUMBER(Данные!$L$2:$L$501),Данные!$L$2:$L$501),0.2))</f>
        <v/>
      </c>
      <c r="L16" s="15">
        <f>IF(N($D16)&lt;1,"",J16/G16)</f>
        <v/>
      </c>
      <c r="M16" s="12">
        <f>IF($A16="","",IF(Должности!F16="","",Должности!F16))</f>
        <v/>
      </c>
      <c r="N16" s="16">
        <f>IF(OR(N($D16)&lt;1,M16=""),"",M16/G16)</f>
        <v/>
      </c>
      <c r="O16" s="10">
        <f>IF(N16="","",IF(N16&lt;0.9,"Ниже рынка",IF(N16&gt;1.1,"Выше рынка","В рынке")))</f>
        <v/>
      </c>
      <c r="P16" s="10">
        <f>IF($A16="","",Должности!G16)</f>
        <v/>
      </c>
      <c r="Q16" s="12">
        <f>IF(OR(N($D16)&lt;1,P16=""),"",CHOOSE(MATCH(P16,{"P25","P50","P75"},0),F16,G16,H16))</f>
        <v/>
      </c>
      <c r="R16" s="17">
        <f>IF(OR(Q16="",M16=""),"",Q16-M16)</f>
        <v/>
      </c>
      <c r="S16" s="12">
        <f>IF(R16="","",R16*12)</f>
        <v/>
      </c>
      <c r="T16" s="10">
        <f>IF($A16="","",IF($D16=0,"Нет данных",IF($D16&lt;20,"Мало данных: "&amp;$D16&amp;" из 20","Достаточно")))</f>
        <v/>
      </c>
    </row>
    <row r="17">
      <c r="A17" s="10">
        <f>IF(Должности!A17="","",Должности!A17)</f>
        <v/>
      </c>
      <c r="B17" s="10">
        <f>IF($A17="","",Должности!B17)</f>
        <v/>
      </c>
      <c r="C17" s="10">
        <f>IF($A17="","",Должности!D17)</f>
        <v/>
      </c>
      <c r="D17" s="10">
        <f>IF($A17="","",COUNTIFS(Данные!$C$2:$C$501,$A17,Данные!$M$2:$M$501,"Да",Данные!$L$2:$L$501,"&gt;0"))</f>
        <v/>
      </c>
      <c r="E17" s="12">
        <f t="array" ref="E17">IF(N($D17)&lt;1,"",MIN(IF((Данные!$C$2:$C$501=$A17)*(Данные!$M$2:$M$501="Да")*ISNUMBER(Данные!$L$2:$L$501),Данные!$L$2:$L$501)))</f>
        <v/>
      </c>
      <c r="F17" s="12">
        <f t="array" ref="F17">IF(N($D17)&lt;1,"",_xlfn.QUARTILE.INC(IF((Данные!$C$2:$C$501=$A17)*(Данные!$M$2:$M$501="Да")*ISNUMBER(Данные!$L$2:$L$501),Данные!$L$2:$L$501),1))</f>
        <v/>
      </c>
      <c r="G17" s="14">
        <f t="array" ref="G17">IF(N($D17)&lt;1,"",MEDIAN(IF((Данные!$C$2:$C$501=$A17)*(Данные!$M$2:$M$501="Да")*ISNUMBER(Данные!$L$2:$L$501),Данные!$L$2:$L$501)))</f>
        <v/>
      </c>
      <c r="H17" s="12">
        <f t="array" ref="H17">IF(N($D17)&lt;1,"",_xlfn.QUARTILE.INC(IF((Данные!$C$2:$C$501=$A17)*(Данные!$M$2:$M$501="Да")*ISNUMBER(Данные!$L$2:$L$501),Данные!$L$2:$L$501),3))</f>
        <v/>
      </c>
      <c r="I17" s="12">
        <f t="array" ref="I17">IF(N($D17)&lt;1,"",MAX(IF((Данные!$C$2:$C$501=$A17)*(Данные!$M$2:$M$501="Да")*ISNUMBER(Данные!$L$2:$L$501),Данные!$L$2:$L$501)))</f>
        <v/>
      </c>
      <c r="J17" s="12">
        <f t="array" ref="J17">IF(N($D17)&lt;1,"",AVERAGE(IF((Данные!$C$2:$C$501=$A17)*(Данные!$M$2:$M$501="Да")*ISNUMBER(Данные!$L$2:$L$501),Данные!$L$2:$L$501)))</f>
        <v/>
      </c>
      <c r="K17" s="12">
        <f t="array" ref="K17">IF(N($D17)&lt;1,"",TRIMMEAN(IF((Данные!$C$2:$C$501=$A17)*(Данные!$M$2:$M$501="Да")*ISNUMBER(Данные!$L$2:$L$501),Данные!$L$2:$L$501),0.2))</f>
        <v/>
      </c>
      <c r="L17" s="15">
        <f>IF(N($D17)&lt;1,"",J17/G17)</f>
        <v/>
      </c>
      <c r="M17" s="12">
        <f>IF($A17="","",IF(Должности!F17="","",Должности!F17))</f>
        <v/>
      </c>
      <c r="N17" s="16">
        <f>IF(OR(N($D17)&lt;1,M17=""),"",M17/G17)</f>
        <v/>
      </c>
      <c r="O17" s="10">
        <f>IF(N17="","",IF(N17&lt;0.9,"Ниже рынка",IF(N17&gt;1.1,"Выше рынка","В рынке")))</f>
        <v/>
      </c>
      <c r="P17" s="10">
        <f>IF($A17="","",Должности!G17)</f>
        <v/>
      </c>
      <c r="Q17" s="12">
        <f>IF(OR(N($D17)&lt;1,P17=""),"",CHOOSE(MATCH(P17,{"P25","P50","P75"},0),F17,G17,H17))</f>
        <v/>
      </c>
      <c r="R17" s="17">
        <f>IF(OR(Q17="",M17=""),"",Q17-M17)</f>
        <v/>
      </c>
      <c r="S17" s="12">
        <f>IF(R17="","",R17*12)</f>
        <v/>
      </c>
      <c r="T17" s="10">
        <f>IF($A17="","",IF($D17=0,"Нет данных",IF($D17&lt;20,"Мало данных: "&amp;$D17&amp;" из 20","Достаточно")))</f>
        <v/>
      </c>
    </row>
    <row r="18">
      <c r="A18" s="10">
        <f>IF(Должности!A18="","",Должности!A18)</f>
        <v/>
      </c>
      <c r="B18" s="10">
        <f>IF($A18="","",Должности!B18)</f>
        <v/>
      </c>
      <c r="C18" s="10">
        <f>IF($A18="","",Должности!D18)</f>
        <v/>
      </c>
      <c r="D18" s="10">
        <f>IF($A18="","",COUNTIFS(Данные!$C$2:$C$501,$A18,Данные!$M$2:$M$501,"Да",Данные!$L$2:$L$501,"&gt;0"))</f>
        <v/>
      </c>
      <c r="E18" s="12">
        <f t="array" ref="E18">IF(N($D18)&lt;1,"",MIN(IF((Данные!$C$2:$C$501=$A18)*(Данные!$M$2:$M$501="Да")*ISNUMBER(Данные!$L$2:$L$501),Данные!$L$2:$L$501)))</f>
        <v/>
      </c>
      <c r="F18" s="12">
        <f t="array" ref="F18">IF(N($D18)&lt;1,"",_xlfn.QUARTILE.INC(IF((Данные!$C$2:$C$501=$A18)*(Данные!$M$2:$M$501="Да")*ISNUMBER(Данные!$L$2:$L$501),Данные!$L$2:$L$501),1))</f>
        <v/>
      </c>
      <c r="G18" s="14">
        <f t="array" ref="G18">IF(N($D18)&lt;1,"",MEDIAN(IF((Данные!$C$2:$C$501=$A18)*(Данные!$M$2:$M$501="Да")*ISNUMBER(Данные!$L$2:$L$501),Данные!$L$2:$L$501)))</f>
        <v/>
      </c>
      <c r="H18" s="12">
        <f t="array" ref="H18">IF(N($D18)&lt;1,"",_xlfn.QUARTILE.INC(IF((Данные!$C$2:$C$501=$A18)*(Данные!$M$2:$M$501="Да")*ISNUMBER(Данные!$L$2:$L$501),Данные!$L$2:$L$501),3))</f>
        <v/>
      </c>
      <c r="I18" s="12">
        <f t="array" ref="I18">IF(N($D18)&lt;1,"",MAX(IF((Данные!$C$2:$C$501=$A18)*(Данные!$M$2:$M$501="Да")*ISNUMBER(Данные!$L$2:$L$501),Данные!$L$2:$L$501)))</f>
        <v/>
      </c>
      <c r="J18" s="12">
        <f t="array" ref="J18">IF(N($D18)&lt;1,"",AVERAGE(IF((Данные!$C$2:$C$501=$A18)*(Данные!$M$2:$M$501="Да")*ISNUMBER(Данные!$L$2:$L$501),Данные!$L$2:$L$501)))</f>
        <v/>
      </c>
      <c r="K18" s="12">
        <f t="array" ref="K18">IF(N($D18)&lt;1,"",TRIMMEAN(IF((Данные!$C$2:$C$501=$A18)*(Данные!$M$2:$M$501="Да")*ISNUMBER(Данные!$L$2:$L$501),Данные!$L$2:$L$501),0.2))</f>
        <v/>
      </c>
      <c r="L18" s="15">
        <f>IF(N($D18)&lt;1,"",J18/G18)</f>
        <v/>
      </c>
      <c r="M18" s="12">
        <f>IF($A18="","",IF(Должности!F18="","",Должности!F18))</f>
        <v/>
      </c>
      <c r="N18" s="16">
        <f>IF(OR(N($D18)&lt;1,M18=""),"",M18/G18)</f>
        <v/>
      </c>
      <c r="O18" s="10">
        <f>IF(N18="","",IF(N18&lt;0.9,"Ниже рынка",IF(N18&gt;1.1,"Выше рынка","В рынке")))</f>
        <v/>
      </c>
      <c r="P18" s="10">
        <f>IF($A18="","",Должности!G18)</f>
        <v/>
      </c>
      <c r="Q18" s="12">
        <f>IF(OR(N($D18)&lt;1,P18=""),"",CHOOSE(MATCH(P18,{"P25","P50","P75"},0),F18,G18,H18))</f>
        <v/>
      </c>
      <c r="R18" s="17">
        <f>IF(OR(Q18="",M18=""),"",Q18-M18)</f>
        <v/>
      </c>
      <c r="S18" s="12">
        <f>IF(R18="","",R18*12)</f>
        <v/>
      </c>
      <c r="T18" s="10">
        <f>IF($A18="","",IF($D18=0,"Нет данных",IF($D18&lt;20,"Мало данных: "&amp;$D18&amp;" из 20","Достаточно")))</f>
        <v/>
      </c>
    </row>
    <row r="19">
      <c r="A19" s="10">
        <f>IF(Должности!A19="","",Должности!A19)</f>
        <v/>
      </c>
      <c r="B19" s="10">
        <f>IF($A19="","",Должности!B19)</f>
        <v/>
      </c>
      <c r="C19" s="10">
        <f>IF($A19="","",Должности!D19)</f>
        <v/>
      </c>
      <c r="D19" s="10">
        <f>IF($A19="","",COUNTIFS(Данные!$C$2:$C$501,$A19,Данные!$M$2:$M$501,"Да",Данные!$L$2:$L$501,"&gt;0"))</f>
        <v/>
      </c>
      <c r="E19" s="12">
        <f t="array" ref="E19">IF(N($D19)&lt;1,"",MIN(IF((Данные!$C$2:$C$501=$A19)*(Данные!$M$2:$M$501="Да")*ISNUMBER(Данные!$L$2:$L$501),Данные!$L$2:$L$501)))</f>
        <v/>
      </c>
      <c r="F19" s="12">
        <f t="array" ref="F19">IF(N($D19)&lt;1,"",_xlfn.QUARTILE.INC(IF((Данные!$C$2:$C$501=$A19)*(Данные!$M$2:$M$501="Да")*ISNUMBER(Данные!$L$2:$L$501),Данные!$L$2:$L$501),1))</f>
        <v/>
      </c>
      <c r="G19" s="14">
        <f t="array" ref="G19">IF(N($D19)&lt;1,"",MEDIAN(IF((Данные!$C$2:$C$501=$A19)*(Данные!$M$2:$M$501="Да")*ISNUMBER(Данные!$L$2:$L$501),Данные!$L$2:$L$501)))</f>
        <v/>
      </c>
      <c r="H19" s="12">
        <f t="array" ref="H19">IF(N($D19)&lt;1,"",_xlfn.QUARTILE.INC(IF((Данные!$C$2:$C$501=$A19)*(Данные!$M$2:$M$501="Да")*ISNUMBER(Данные!$L$2:$L$501),Данные!$L$2:$L$501),3))</f>
        <v/>
      </c>
      <c r="I19" s="12">
        <f t="array" ref="I19">IF(N($D19)&lt;1,"",MAX(IF((Данные!$C$2:$C$501=$A19)*(Данные!$M$2:$M$501="Да")*ISNUMBER(Данные!$L$2:$L$501),Данные!$L$2:$L$501)))</f>
        <v/>
      </c>
      <c r="J19" s="12">
        <f t="array" ref="J19">IF(N($D19)&lt;1,"",AVERAGE(IF((Данные!$C$2:$C$501=$A19)*(Данные!$M$2:$M$501="Да")*ISNUMBER(Данные!$L$2:$L$501),Данные!$L$2:$L$501)))</f>
        <v/>
      </c>
      <c r="K19" s="12">
        <f t="array" ref="K19">IF(N($D19)&lt;1,"",TRIMMEAN(IF((Данные!$C$2:$C$501=$A19)*(Данные!$M$2:$M$501="Да")*ISNUMBER(Данные!$L$2:$L$501),Данные!$L$2:$L$501),0.2))</f>
        <v/>
      </c>
      <c r="L19" s="15">
        <f>IF(N($D19)&lt;1,"",J19/G19)</f>
        <v/>
      </c>
      <c r="M19" s="12">
        <f>IF($A19="","",IF(Должности!F19="","",Должности!F19))</f>
        <v/>
      </c>
      <c r="N19" s="16">
        <f>IF(OR(N($D19)&lt;1,M19=""),"",M19/G19)</f>
        <v/>
      </c>
      <c r="O19" s="10">
        <f>IF(N19="","",IF(N19&lt;0.9,"Ниже рынка",IF(N19&gt;1.1,"Выше рынка","В рынке")))</f>
        <v/>
      </c>
      <c r="P19" s="10">
        <f>IF($A19="","",Должности!G19)</f>
        <v/>
      </c>
      <c r="Q19" s="12">
        <f>IF(OR(N($D19)&lt;1,P19=""),"",CHOOSE(MATCH(P19,{"P25","P50","P75"},0),F19,G19,H19))</f>
        <v/>
      </c>
      <c r="R19" s="17">
        <f>IF(OR(Q19="",M19=""),"",Q19-M19)</f>
        <v/>
      </c>
      <c r="S19" s="12">
        <f>IF(R19="","",R19*12)</f>
        <v/>
      </c>
      <c r="T19" s="10">
        <f>IF($A19="","",IF($D19=0,"Нет данных",IF($D19&lt;20,"Мало данных: "&amp;$D19&amp;" из 20","Достаточно")))</f>
        <v/>
      </c>
    </row>
    <row r="20">
      <c r="A20" s="10">
        <f>IF(Должности!A20="","",Должности!A20)</f>
        <v/>
      </c>
      <c r="B20" s="10">
        <f>IF($A20="","",Должности!B20)</f>
        <v/>
      </c>
      <c r="C20" s="10">
        <f>IF($A20="","",Должности!D20)</f>
        <v/>
      </c>
      <c r="D20" s="10">
        <f>IF($A20="","",COUNTIFS(Данные!$C$2:$C$501,$A20,Данные!$M$2:$M$501,"Да",Данные!$L$2:$L$501,"&gt;0"))</f>
        <v/>
      </c>
      <c r="E20" s="12">
        <f t="array" ref="E20">IF(N($D20)&lt;1,"",MIN(IF((Данные!$C$2:$C$501=$A20)*(Данные!$M$2:$M$501="Да")*ISNUMBER(Данные!$L$2:$L$501),Данные!$L$2:$L$501)))</f>
        <v/>
      </c>
      <c r="F20" s="12">
        <f t="array" ref="F20">IF(N($D20)&lt;1,"",_xlfn.QUARTILE.INC(IF((Данные!$C$2:$C$501=$A20)*(Данные!$M$2:$M$501="Да")*ISNUMBER(Данные!$L$2:$L$501),Данные!$L$2:$L$501),1))</f>
        <v/>
      </c>
      <c r="G20" s="14">
        <f t="array" ref="G20">IF(N($D20)&lt;1,"",MEDIAN(IF((Данные!$C$2:$C$501=$A20)*(Данные!$M$2:$M$501="Да")*ISNUMBER(Данные!$L$2:$L$501),Данные!$L$2:$L$501)))</f>
        <v/>
      </c>
      <c r="H20" s="12">
        <f t="array" ref="H20">IF(N($D20)&lt;1,"",_xlfn.QUARTILE.INC(IF((Данные!$C$2:$C$501=$A20)*(Данные!$M$2:$M$501="Да")*ISNUMBER(Данные!$L$2:$L$501),Данные!$L$2:$L$501),3))</f>
        <v/>
      </c>
      <c r="I20" s="12">
        <f t="array" ref="I20">IF(N($D20)&lt;1,"",MAX(IF((Данные!$C$2:$C$501=$A20)*(Данные!$M$2:$M$501="Да")*ISNUMBER(Данные!$L$2:$L$501),Данные!$L$2:$L$501)))</f>
        <v/>
      </c>
      <c r="J20" s="12">
        <f t="array" ref="J20">IF(N($D20)&lt;1,"",AVERAGE(IF((Данные!$C$2:$C$501=$A20)*(Данные!$M$2:$M$501="Да")*ISNUMBER(Данные!$L$2:$L$501),Данные!$L$2:$L$501)))</f>
        <v/>
      </c>
      <c r="K20" s="12">
        <f t="array" ref="K20">IF(N($D20)&lt;1,"",TRIMMEAN(IF((Данные!$C$2:$C$501=$A20)*(Данные!$M$2:$M$501="Да")*ISNUMBER(Данные!$L$2:$L$501),Данные!$L$2:$L$501),0.2))</f>
        <v/>
      </c>
      <c r="L20" s="15">
        <f>IF(N($D20)&lt;1,"",J20/G20)</f>
        <v/>
      </c>
      <c r="M20" s="12">
        <f>IF($A20="","",IF(Должности!F20="","",Должности!F20))</f>
        <v/>
      </c>
      <c r="N20" s="16">
        <f>IF(OR(N($D20)&lt;1,M20=""),"",M20/G20)</f>
        <v/>
      </c>
      <c r="O20" s="10">
        <f>IF(N20="","",IF(N20&lt;0.9,"Ниже рынка",IF(N20&gt;1.1,"Выше рынка","В рынке")))</f>
        <v/>
      </c>
      <c r="P20" s="10">
        <f>IF($A20="","",Должности!G20)</f>
        <v/>
      </c>
      <c r="Q20" s="12">
        <f>IF(OR(N($D20)&lt;1,P20=""),"",CHOOSE(MATCH(P20,{"P25","P50","P75"},0),F20,G20,H20))</f>
        <v/>
      </c>
      <c r="R20" s="17">
        <f>IF(OR(Q20="",M20=""),"",Q20-M20)</f>
        <v/>
      </c>
      <c r="S20" s="12">
        <f>IF(R20="","",R20*12)</f>
        <v/>
      </c>
      <c r="T20" s="10">
        <f>IF($A20="","",IF($D20=0,"Нет данных",IF($D20&lt;20,"Мало данных: "&amp;$D20&amp;" из 20","Достаточно")))</f>
        <v/>
      </c>
    </row>
    <row r="21">
      <c r="A21" s="10">
        <f>IF(Должности!A21="","",Должности!A21)</f>
        <v/>
      </c>
      <c r="B21" s="10">
        <f>IF($A21="","",Должности!B21)</f>
        <v/>
      </c>
      <c r="C21" s="10">
        <f>IF($A21="","",Должности!D21)</f>
        <v/>
      </c>
      <c r="D21" s="10">
        <f>IF($A21="","",COUNTIFS(Данные!$C$2:$C$501,$A21,Данные!$M$2:$M$501,"Да",Данные!$L$2:$L$501,"&gt;0"))</f>
        <v/>
      </c>
      <c r="E21" s="12">
        <f t="array" ref="E21">IF(N($D21)&lt;1,"",MIN(IF((Данные!$C$2:$C$501=$A21)*(Данные!$M$2:$M$501="Да")*ISNUMBER(Данные!$L$2:$L$501),Данные!$L$2:$L$501)))</f>
        <v/>
      </c>
      <c r="F21" s="12">
        <f t="array" ref="F21">IF(N($D21)&lt;1,"",_xlfn.QUARTILE.INC(IF((Данные!$C$2:$C$501=$A21)*(Данные!$M$2:$M$501="Да")*ISNUMBER(Данные!$L$2:$L$501),Данные!$L$2:$L$501),1))</f>
        <v/>
      </c>
      <c r="G21" s="14">
        <f t="array" ref="G21">IF(N($D21)&lt;1,"",MEDIAN(IF((Данные!$C$2:$C$501=$A21)*(Данные!$M$2:$M$501="Да")*ISNUMBER(Данные!$L$2:$L$501),Данные!$L$2:$L$501)))</f>
        <v/>
      </c>
      <c r="H21" s="12">
        <f t="array" ref="H21">IF(N($D21)&lt;1,"",_xlfn.QUARTILE.INC(IF((Данные!$C$2:$C$501=$A21)*(Данные!$M$2:$M$501="Да")*ISNUMBER(Данные!$L$2:$L$501),Данные!$L$2:$L$501),3))</f>
        <v/>
      </c>
      <c r="I21" s="12">
        <f t="array" ref="I21">IF(N($D21)&lt;1,"",MAX(IF((Данные!$C$2:$C$501=$A21)*(Данные!$M$2:$M$501="Да")*ISNUMBER(Данные!$L$2:$L$501),Данные!$L$2:$L$501)))</f>
        <v/>
      </c>
      <c r="J21" s="12">
        <f t="array" ref="J21">IF(N($D21)&lt;1,"",AVERAGE(IF((Данные!$C$2:$C$501=$A21)*(Данные!$M$2:$M$501="Да")*ISNUMBER(Данные!$L$2:$L$501),Данные!$L$2:$L$501)))</f>
        <v/>
      </c>
      <c r="K21" s="12">
        <f t="array" ref="K21">IF(N($D21)&lt;1,"",TRIMMEAN(IF((Данные!$C$2:$C$501=$A21)*(Данные!$M$2:$M$501="Да")*ISNUMBER(Данные!$L$2:$L$501),Данные!$L$2:$L$501),0.2))</f>
        <v/>
      </c>
      <c r="L21" s="15">
        <f>IF(N($D21)&lt;1,"",J21/G21)</f>
        <v/>
      </c>
      <c r="M21" s="12">
        <f>IF($A21="","",IF(Должности!F21="","",Должности!F21))</f>
        <v/>
      </c>
      <c r="N21" s="16">
        <f>IF(OR(N($D21)&lt;1,M21=""),"",M21/G21)</f>
        <v/>
      </c>
      <c r="O21" s="10">
        <f>IF(N21="","",IF(N21&lt;0.9,"Ниже рынка",IF(N21&gt;1.1,"Выше рынка","В рынке")))</f>
        <v/>
      </c>
      <c r="P21" s="10">
        <f>IF($A21="","",Должности!G21)</f>
        <v/>
      </c>
      <c r="Q21" s="12">
        <f>IF(OR(N($D21)&lt;1,P21=""),"",CHOOSE(MATCH(P21,{"P25","P50","P75"},0),F21,G21,H21))</f>
        <v/>
      </c>
      <c r="R21" s="17">
        <f>IF(OR(Q21="",M21=""),"",Q21-M21)</f>
        <v/>
      </c>
      <c r="S21" s="12">
        <f>IF(R21="","",R21*12)</f>
        <v/>
      </c>
      <c r="T21" s="10">
        <f>IF($A21="","",IF($D21=0,"Нет данных",IF($D21&lt;20,"Мало данных: "&amp;$D21&amp;" из 20","Достаточно")))</f>
        <v/>
      </c>
    </row>
    <row r="23">
      <c r="A23" s="18" t="inlineStr">
        <is>
          <t>Суммы — ₽ в месяц до вычета НДФЛ. Разрыв в год не включает страховые взносы работодателя.</t>
        </is>
      </c>
    </row>
  </sheetData>
  <conditionalFormatting sqref="L2:L21">
    <cfRule type="expression" priority="1" dxfId="0">
      <formula>AND(ISNUMBER(L2),L2&gt;1.1)</formula>
    </cfRule>
  </conditionalFormatting>
  <conditionalFormatting sqref="O2:O21">
    <cfRule type="cellIs" priority="2" operator="equal" dxfId="1">
      <formula>"Ниже рынка"</formula>
    </cfRule>
    <cfRule type="cellIs" priority="3" operator="equal" dxfId="2">
      <formula>"В рынке"</formula>
    </cfRule>
    <cfRule type="cellIs" priority="4" operator="equal" dxfId="3">
      <formula>"Выше рынка"</formula>
    </cfRule>
  </conditionalFormatting>
  <conditionalFormatting sqref="T2:T21">
    <cfRule type="expression" priority="5" dxfId="3">
      <formula>LEFT(T2,11)="Мало данных"</formula>
    </cfRule>
    <cfRule type="cellIs" priority="6" operator="equal" dxfId="4">
      <formula>"Нет данных"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selection activeCell="A1" sqref="A1"/>
    </sheetView>
  </sheetViews>
  <sheetFormatPr baseColWidth="8" defaultRowHeight="15"/>
  <cols>
    <col width="12" customWidth="1" min="1" max="1"/>
    <col width="34" customWidth="1" min="3" max="3"/>
    <col width="12" customWidth="1" min="4" max="4"/>
    <col width="16" customWidth="1" min="5" max="5"/>
  </cols>
  <sheetData>
    <row r="1">
      <c r="A1" s="19" t="inlineStr">
        <is>
          <t>Пример из статьи: 10 вакансий менеджера по продажам B2B, тыс. ₽ в месяц до вычета НДФЛ</t>
        </is>
      </c>
    </row>
    <row r="2">
      <c r="A2" s="20" t="n">
        <v>70</v>
      </c>
      <c r="C2" s="21" t="inlineStr">
        <is>
          <t>Среднее</t>
        </is>
      </c>
      <c r="D2" s="22">
        <f>AVERAGE(A2:A11)</f>
        <v/>
      </c>
      <c r="E2" s="23" t="inlineStr">
        <is>
          <t>107,5</t>
        </is>
      </c>
    </row>
    <row r="3">
      <c r="A3" s="20" t="n">
        <v>75</v>
      </c>
      <c r="C3" s="21" t="inlineStr">
        <is>
          <t>Медиана</t>
        </is>
      </c>
      <c r="D3" s="22">
        <f>MEDIAN(A2:A11)</f>
        <v/>
      </c>
      <c r="E3" s="23" t="inlineStr">
        <is>
          <t>92,5</t>
        </is>
      </c>
    </row>
    <row r="4">
      <c r="A4" s="20" t="n">
        <v>80</v>
      </c>
      <c r="C4" s="21" t="inlineStr">
        <is>
          <t>P25</t>
        </is>
      </c>
      <c r="D4" s="22">
        <f>_xlfn.QUARTILE.INC(A2:A11,1)</f>
        <v/>
      </c>
      <c r="E4" s="23" t="inlineStr">
        <is>
          <t>81,25</t>
        </is>
      </c>
    </row>
    <row r="5">
      <c r="A5" s="20" t="n">
        <v>85</v>
      </c>
      <c r="C5" s="21" t="inlineStr">
        <is>
          <t>P75</t>
        </is>
      </c>
      <c r="D5" s="22">
        <f>_xlfn.QUARTILE.INC(A2:A11,3)</f>
        <v/>
      </c>
      <c r="E5" s="23" t="inlineStr">
        <is>
          <t>107,5</t>
        </is>
      </c>
    </row>
    <row r="6">
      <c r="A6" s="20" t="n">
        <v>90</v>
      </c>
      <c r="C6" s="21" t="inlineStr">
        <is>
          <t>Усечённое среднее, 10 % с краёв</t>
        </is>
      </c>
      <c r="D6" s="22">
        <f>TRIMMEAN(A2:A11,0.2)</f>
        <v/>
      </c>
      <c r="E6" s="23" t="inlineStr">
        <is>
          <t>94,375</t>
        </is>
      </c>
    </row>
    <row r="7">
      <c r="A7" s="20" t="n">
        <v>95</v>
      </c>
      <c r="C7" s="21" t="inlineStr">
        <is>
          <t>Среднее без 250</t>
        </is>
      </c>
      <c r="D7" s="22">
        <f>AVERAGE(A2:A10)</f>
        <v/>
      </c>
      <c r="E7" s="23" t="inlineStr">
        <is>
          <t>91,67</t>
        </is>
      </c>
    </row>
    <row r="8">
      <c r="A8" s="20" t="n">
        <v>100</v>
      </c>
      <c r="C8" s="21" t="inlineStr">
        <is>
          <t>Медиана без 250</t>
        </is>
      </c>
      <c r="D8" s="22">
        <f>MEDIAN(A2:A10)</f>
        <v/>
      </c>
      <c r="E8" s="23" t="inlineStr">
        <is>
          <t>90</t>
        </is>
      </c>
    </row>
    <row r="9">
      <c r="A9" s="20" t="n">
        <v>110</v>
      </c>
      <c r="C9" s="21" t="inlineStr">
        <is>
          <t>P50 через перцентиль (для сверки)</t>
        </is>
      </c>
      <c r="D9" s="22">
        <f>_xlfn.PERCENTILE.INC(A2:A11,0.5)</f>
        <v/>
      </c>
      <c r="E9" s="23" t="inlineStr">
        <is>
          <t>92,5</t>
        </is>
      </c>
    </row>
    <row r="10">
      <c r="A10" s="20" t="n">
        <v>120</v>
      </c>
    </row>
    <row r="11">
      <c r="A11" s="20" t="n">
        <v>250</v>
      </c>
    </row>
    <row r="12">
      <c r="C12" s="24" t="inlineStr">
        <is>
          <t>Среднее совпало с P75: одна вакансия на 250 тысяч тянет его вверх. Медиана почти не реагирует на выброс.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Источник</t>
        </is>
      </c>
      <c r="B1" t="inlineStr">
        <is>
          <t>Вид суммы</t>
        </is>
      </c>
      <c r="C1" t="inlineStr">
        <is>
          <t>Включать</t>
        </is>
      </c>
      <c r="D1" t="inlineStr">
        <is>
          <t>Позиция</t>
        </is>
      </c>
      <c r="E1" t="inlineStr">
        <is>
          <t>Уровень</t>
        </is>
      </c>
    </row>
    <row r="2">
      <c r="A2" t="inlineStr">
        <is>
          <t>hh.ru — вакансия</t>
        </is>
      </c>
      <c r="B2" t="inlineStr">
        <is>
          <t>до НДФЛ</t>
        </is>
      </c>
      <c r="C2" t="inlineStr">
        <is>
          <t>Да</t>
        </is>
      </c>
      <c r="D2" t="inlineStr">
        <is>
          <t>P25</t>
        </is>
      </c>
      <c r="E2" t="inlineStr">
        <is>
          <t>Специалист</t>
        </is>
      </c>
    </row>
    <row r="3">
      <c r="A3" t="inlineStr">
        <is>
          <t>hh.ru — резюме</t>
        </is>
      </c>
      <c r="B3" t="inlineStr">
        <is>
          <t>на руки</t>
        </is>
      </c>
      <c r="C3" t="inlineStr">
        <is>
          <t>Нет</t>
        </is>
      </c>
      <c r="D3" t="inlineStr">
        <is>
          <t>P50</t>
        </is>
      </c>
      <c r="E3" t="inlineStr">
        <is>
          <t>Ведущий специалист</t>
        </is>
      </c>
    </row>
    <row r="4">
      <c r="A4" t="inlineStr">
        <is>
          <t>SuperJob — вакансия</t>
        </is>
      </c>
      <c r="D4" t="inlineStr">
        <is>
          <t>P75</t>
        </is>
      </c>
      <c r="E4" t="inlineStr">
        <is>
          <t>Руководитель группы</t>
        </is>
      </c>
    </row>
    <row r="5">
      <c r="A5" t="inlineStr">
        <is>
          <t>SuperJob — резюме</t>
        </is>
      </c>
      <c r="E5" t="inlineStr">
        <is>
          <t>Руководитель отдела</t>
        </is>
      </c>
    </row>
    <row r="6">
      <c r="A6" t="inlineStr">
        <is>
          <t>SuperJob — обзор по должности</t>
        </is>
      </c>
      <c r="E6" t="inlineStr">
        <is>
          <t>Директор</t>
        </is>
      </c>
    </row>
    <row r="7">
      <c r="A7" t="inlineStr">
        <is>
          <t>Отраслевой обзор</t>
        </is>
      </c>
    </row>
    <row r="8">
      <c r="A8" t="inlineStr">
        <is>
          <t>Собеседование</t>
        </is>
      </c>
    </row>
    <row r="9">
      <c r="A9" t="inlineStr">
        <is>
          <t>Выходное интервью</t>
        </is>
      </c>
    </row>
    <row r="10">
      <c r="A10" t="inlineStr">
        <is>
          <t>Другое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HR Perfect</dc:creator>
  <dc:title>Шаблон обзора зарплат</dc:title>
  <dcterms:created xsi:type="dcterms:W3CDTF">2026-10-07T13:04:29Z</dcterms:created>
  <dcterms:modified xsi:type="dcterms:W3CDTF">2026-10-07T13:04:30Z</dcterms:modified>
</cp:coreProperties>
</file>